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8680" yWindow="-120" windowWidth="29040" windowHeight="14970"/>
  </bookViews>
  <sheets>
    <sheet name="Funding Calculator" sheetId="1" r:id="rId1"/>
    <sheet name="Measure List" sheetId="3" r:id="rId2"/>
    <sheet name="Sheet2" sheetId="2" state="hidden" r:id="rId3"/>
  </sheets>
  <definedNames>
    <definedName name="Appliances">Sheet2!$B$3:$C$8</definedName>
    <definedName name="DHW">Sheet2!$C$3:$C$5</definedName>
    <definedName name="Fenestration">Sheet2!$D$3</definedName>
    <definedName name="HVAC">Sheet2!$E$3:$E$7</definedName>
    <definedName name="Insulation">Sheet2!$F$3:$F$4</definedName>
    <definedName name="Other">Sheet2!$G$3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L25" i="1" l="1"/>
  <c r="J25" i="1"/>
  <c r="L18" i="1"/>
  <c r="L17" i="1"/>
  <c r="J18" i="1"/>
  <c r="J17" i="1"/>
  <c r="I17" i="1"/>
  <c r="H26" i="1" l="1"/>
  <c r="H25" i="1"/>
  <c r="C29" i="1"/>
  <c r="C28" i="1"/>
  <c r="C27" i="1"/>
  <c r="C26" i="1"/>
  <c r="C25" i="1"/>
  <c r="C23" i="1"/>
  <c r="C22" i="1"/>
  <c r="C21" i="1"/>
  <c r="C20" i="1"/>
  <c r="C19" i="1"/>
  <c r="C18" i="1"/>
  <c r="C17" i="1"/>
  <c r="C16" i="1"/>
  <c r="H29" i="1" l="1"/>
  <c r="H28" i="1"/>
  <c r="H27" i="1"/>
  <c r="H24" i="1"/>
  <c r="H23" i="1"/>
  <c r="H22" i="1"/>
  <c r="H21" i="1"/>
  <c r="H20" i="1"/>
  <c r="H19" i="1"/>
  <c r="H18" i="1"/>
  <c r="H17" i="1"/>
  <c r="H16" i="1"/>
  <c r="L29" i="1"/>
  <c r="L28" i="1"/>
  <c r="L27" i="1"/>
  <c r="L26" i="1"/>
  <c r="L24" i="1"/>
  <c r="L23" i="1"/>
  <c r="L22" i="1"/>
  <c r="L21" i="1"/>
  <c r="L20" i="1"/>
  <c r="L19" i="1"/>
  <c r="L16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J29" i="1"/>
  <c r="J28" i="1"/>
  <c r="J27" i="1"/>
  <c r="J26" i="1"/>
  <c r="J24" i="1"/>
  <c r="I24" i="1"/>
  <c r="J23" i="1"/>
  <c r="J22" i="1"/>
  <c r="J21" i="1"/>
  <c r="J20" i="1"/>
  <c r="J19" i="1"/>
  <c r="I29" i="1"/>
  <c r="I28" i="1"/>
  <c r="I27" i="1"/>
  <c r="I26" i="1"/>
  <c r="I25" i="1"/>
  <c r="I23" i="1"/>
  <c r="I22" i="1"/>
  <c r="I21" i="1"/>
  <c r="I20" i="1"/>
  <c r="I19" i="1"/>
  <c r="I18" i="1"/>
  <c r="J16" i="1"/>
  <c r="I16" i="1"/>
  <c r="H14" i="1" l="1"/>
  <c r="M29" i="1" l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G21" i="1" l="1"/>
  <c r="G20" i="1"/>
  <c r="G18" i="1"/>
  <c r="G17" i="1"/>
  <c r="G29" i="1"/>
  <c r="G19" i="1"/>
  <c r="G16" i="1"/>
  <c r="G27" i="1"/>
  <c r="G28" i="1"/>
  <c r="G23" i="1"/>
  <c r="G22" i="1"/>
  <c r="G26" i="1"/>
  <c r="G25" i="1"/>
  <c r="G24" i="1"/>
  <c r="G14" i="1" l="1"/>
</calcChain>
</file>

<file path=xl/sharedStrings.xml><?xml version="1.0" encoding="utf-8"?>
<sst xmlns="http://schemas.openxmlformats.org/spreadsheetml/2006/main" count="156" uniqueCount="113">
  <si>
    <t>Project Name</t>
  </si>
  <si>
    <t>Project Address</t>
  </si>
  <si>
    <t>Gas Utility Territory</t>
  </si>
  <si>
    <t>Project Contact Name</t>
  </si>
  <si>
    <t>Project Contact Email</t>
  </si>
  <si>
    <t>Project Contact Phone Number</t>
  </si>
  <si>
    <t>Number of Buildings</t>
  </si>
  <si>
    <t>Number of Units</t>
  </si>
  <si>
    <t>Measure Category</t>
  </si>
  <si>
    <t>Measure Specification Minimum</t>
  </si>
  <si>
    <t>Expected Useful Life</t>
  </si>
  <si>
    <t xml:space="preserve">Drop down lists </t>
  </si>
  <si>
    <t>Measure Categories</t>
  </si>
  <si>
    <t>Applinaces</t>
  </si>
  <si>
    <t>DHW</t>
  </si>
  <si>
    <t>Fenestration</t>
  </si>
  <si>
    <t>HVAC</t>
  </si>
  <si>
    <t>Insulation</t>
  </si>
  <si>
    <t>Other</t>
  </si>
  <si>
    <t>ERV / HRV</t>
  </si>
  <si>
    <t>Heat Pump DHW</t>
  </si>
  <si>
    <t>Windows</t>
  </si>
  <si>
    <t>Condensing Unit (Split System)</t>
  </si>
  <si>
    <t>Bath Fan</t>
  </si>
  <si>
    <t>Gas Storage DHW</t>
  </si>
  <si>
    <t>Furnace (Split System)</t>
  </si>
  <si>
    <t>Kitchen Fan</t>
  </si>
  <si>
    <t>Gas On Demand DHW</t>
  </si>
  <si>
    <t>Heat Pump (Split System)</t>
  </si>
  <si>
    <t>Dehumidifier</t>
  </si>
  <si>
    <t>Heat Pump (Packaged System)</t>
  </si>
  <si>
    <t>Dishwasher</t>
  </si>
  <si>
    <t>Heat Pump (Ground Source)</t>
  </si>
  <si>
    <t>Refrigerator</t>
  </si>
  <si>
    <t>cost</t>
  </si>
  <si>
    <t>Appliances</t>
  </si>
  <si>
    <t>Total:</t>
  </si>
  <si>
    <t>Space Heating Fuel</t>
  </si>
  <si>
    <t>Water Heating Fuel</t>
  </si>
  <si>
    <t>Electric</t>
  </si>
  <si>
    <t>Gas</t>
  </si>
  <si>
    <t>kwh with gas heat</t>
  </si>
  <si>
    <t>therm/unit gas heat</t>
  </si>
  <si>
    <t>Therm/unit elec</t>
  </si>
  <si>
    <t>kWh/unit elec</t>
  </si>
  <si>
    <t>This section must be completed for funding amounts to populate.</t>
  </si>
  <si>
    <t>Date of Application</t>
  </si>
  <si>
    <t>Ventilation</t>
  </si>
  <si>
    <t xml:space="preserve">Measure Description </t>
  </si>
  <si>
    <t>Attic Insulation (square feet of attic)</t>
  </si>
  <si>
    <t>Wall Insulation (per unit)</t>
  </si>
  <si>
    <t>Advanced Framing (per unit)</t>
  </si>
  <si>
    <t>Energy Recovery Ventilator</t>
  </si>
  <si>
    <t>Measure</t>
  </si>
  <si>
    <t>Minimum Efficiency Rating</t>
  </si>
  <si>
    <t>Incentive Amount (per unit unless otherwise stated)</t>
  </si>
  <si>
    <t>Energy Star Rated (Unit ventilation must meet current ASHRAE ventilation standards)</t>
  </si>
  <si>
    <t>2.8 CFM/Watt &gt; 75 CFM (Unit ventilation must meet current ASHRAE ventilation standards)</t>
  </si>
  <si>
    <t>Whole Home Dehumidifier</t>
  </si>
  <si>
    <t>2.35 IEF</t>
  </si>
  <si>
    <t>240 kWh/yr</t>
  </si>
  <si>
    <t>363 kWh/yr</t>
  </si>
  <si>
    <t>Domestic Hot Water</t>
  </si>
  <si>
    <t>Heat Pump Water Heater</t>
  </si>
  <si>
    <t>2.20 UEF</t>
  </si>
  <si>
    <t>Gas Water Heater (Storage)</t>
  </si>
  <si>
    <t>.64 UEF</t>
  </si>
  <si>
    <t>Gas Water Heater (Instantaneous)</t>
  </si>
  <si>
    <t>0.87 UEF</t>
  </si>
  <si>
    <t>0.23 U-Value and 0.23 SHGC</t>
  </si>
  <si>
    <t>$350 / window</t>
  </si>
  <si>
    <t>Condensing Unit </t>
  </si>
  <si>
    <t>18 SEER</t>
  </si>
  <si>
    <t>Furnace </t>
  </si>
  <si>
    <t>95% AFUE</t>
  </si>
  <si>
    <t>9 HSPF, 18 SEER</t>
  </si>
  <si>
    <t>8.2 HSPF 15 SEER 12 EER</t>
  </si>
  <si>
    <t>Ground Source Heat Pump</t>
  </si>
  <si>
    <t>17.1 EER 3.6 COP</t>
  </si>
  <si>
    <t>Attic Insulation</t>
  </si>
  <si>
    <t>R-60</t>
  </si>
  <si>
    <t>$1.35 / Sq Ft</t>
  </si>
  <si>
    <t>Wall Insulation</t>
  </si>
  <si>
    <t>R-25 or R-19 with R-5 continuous</t>
  </si>
  <si>
    <t>Advanced Framing, Structural Integrated Panels, or Insulated Concrete Forms</t>
  </si>
  <si>
    <t>As Defined by Energy Star Rater Field Checklists for above grade walls </t>
  </si>
  <si>
    <t>MEEHA Prescriptive High Performance Measure Incentives</t>
  </si>
  <si>
    <t>2.8 CFM/Watt &lt; 90 CFM (Unit ventilation must meet current ASHRAE ventilation standards)</t>
  </si>
  <si>
    <t>Advanced Framing, Structural Integrated Panels, or Insulated Concrete Forms (per unit)</t>
  </si>
  <si>
    <t>Residential Quantity</t>
  </si>
  <si>
    <t xml:space="preserve">Construction Cost </t>
  </si>
  <si>
    <t>Residential Funding Amount</t>
  </si>
  <si>
    <t>Commercial Funding Amount</t>
  </si>
  <si>
    <t xml:space="preserve">Residential kWh Savings </t>
  </si>
  <si>
    <t xml:space="preserve">Residential Therm Savings </t>
  </si>
  <si>
    <t xml:space="preserve">Commercial kWh Savings </t>
  </si>
  <si>
    <t xml:space="preserve">Commercial Therm Savings </t>
  </si>
  <si>
    <t>Electric Utility Territory</t>
  </si>
  <si>
    <t>Electric Utility Metering Structure</t>
  </si>
  <si>
    <t>Gas Utility Metering Structure</t>
  </si>
  <si>
    <t>Individual</t>
  </si>
  <si>
    <t>Master</t>
  </si>
  <si>
    <t>Mixed</t>
  </si>
  <si>
    <t>BGE</t>
  </si>
  <si>
    <t>PEPCO</t>
  </si>
  <si>
    <t>Potomac Edison</t>
  </si>
  <si>
    <t>DELMARVA</t>
  </si>
  <si>
    <t>SMECO</t>
  </si>
  <si>
    <t>Washington Gas</t>
  </si>
  <si>
    <t>N/A</t>
  </si>
  <si>
    <t>Total Funding Amount:                                                                                        (Residential Max $3,000/Unit; Commercial Max $3,000/Building)                                             Only enter information in non-shaded cells in columns B, D, E &amp; F.</t>
  </si>
  <si>
    <t>Project Notes:</t>
  </si>
  <si>
    <t>Commercial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</si>
</sst>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7" x14ac:knownFonts="1">
    <font>
      <sz val="10"/>
      <color rgb="FF000000"/>
      <name val="Arial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7">
    <xf numFmtId="0" fontId="0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11" fillId="0" borderId="0" xfId="0" applyFont="1" applyAlignment="1"/>
    <xf numFmtId="0" fontId="6" fillId="0" borderId="0" xfId="0" applyFont="1" applyAlignment="1"/>
    <xf numFmtId="0" fontId="1" fillId="0" borderId="0" xfId="0" applyFont="1" applyBorder="1" applyAlignment="1">
      <alignment wrapText="1"/>
    </xf>
    <xf numFmtId="0" fontId="0" fillId="0" borderId="0" xfId="0" applyFont="1" applyFill="1" applyAlignment="1"/>
    <xf numFmtId="0" fontId="3" fillId="0" borderId="0" xfId="0" applyFont="1" applyFill="1" applyAlignment="1"/>
    <xf numFmtId="0" fontId="11" fillId="0" borderId="2" xfId="0" applyFont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6" fontId="11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1" fillId="0" borderId="27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6" fontId="11" fillId="0" borderId="14" xfId="0" applyNumberFormat="1" applyFont="1" applyBorder="1" applyAlignment="1">
      <alignment horizontal="right" vertical="center" wrapText="1"/>
    </xf>
    <xf numFmtId="0" fontId="16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6" fontId="11" fillId="0" borderId="10" xfId="0" applyNumberFormat="1" applyFont="1" applyBorder="1" applyAlignment="1">
      <alignment horizontal="right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44" fontId="3" fillId="0" borderId="6" xfId="1" applyFont="1" applyFill="1" applyBorder="1" applyAlignment="1">
      <alignment wrapText="1"/>
    </xf>
    <xf numFmtId="0" fontId="5" fillId="0" borderId="0" xfId="0" applyFont="1" applyAlignment="1"/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4" borderId="28" xfId="0" applyFont="1" applyFill="1" applyBorder="1" applyAlignment="1" applyProtection="1">
      <alignment horizontal="center" vertical="center" wrapText="1"/>
      <protection hidden="1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4" borderId="48" xfId="0" applyFont="1" applyFill="1" applyBorder="1" applyAlignment="1" applyProtection="1">
      <alignment horizontal="center" vertical="center" wrapText="1"/>
      <protection hidden="1"/>
    </xf>
    <xf numFmtId="0" fontId="3" fillId="0" borderId="27" xfId="0" applyFont="1" applyFill="1" applyBorder="1" applyAlignment="1" applyProtection="1">
      <alignment horizontal="center" vertical="center" wrapText="1"/>
      <protection locked="0"/>
    </xf>
    <xf numFmtId="0" fontId="3" fillId="4" borderId="47" xfId="0" applyFont="1" applyFill="1" applyBorder="1" applyAlignment="1" applyProtection="1">
      <alignment horizontal="center" vertical="center" wrapText="1"/>
      <protection hidden="1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164" fontId="3" fillId="4" borderId="34" xfId="1" applyNumberFormat="1" applyFont="1" applyFill="1" applyBorder="1" applyAlignment="1" applyProtection="1">
      <alignment horizontal="center" vertical="center" wrapText="1"/>
      <protection hidden="1"/>
    </xf>
    <xf numFmtId="165" fontId="3" fillId="4" borderId="5" xfId="2" applyNumberFormat="1" applyFont="1" applyFill="1" applyBorder="1" applyAlignment="1" applyProtection="1">
      <alignment horizontal="center" vertical="center" wrapText="1"/>
      <protection hidden="1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164" fontId="3" fillId="4" borderId="35" xfId="1" applyNumberFormat="1" applyFont="1" applyFill="1" applyBorder="1" applyAlignment="1" applyProtection="1">
      <alignment horizontal="center" vertical="center" wrapText="1"/>
      <protection hidden="1"/>
    </xf>
    <xf numFmtId="165" fontId="3" fillId="4" borderId="2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6" xfId="0" applyFont="1" applyFill="1" applyBorder="1" applyAlignment="1" applyProtection="1">
      <alignment horizontal="center" vertical="center" wrapText="1"/>
      <protection locked="0"/>
    </xf>
    <xf numFmtId="164" fontId="3" fillId="4" borderId="46" xfId="1" applyNumberFormat="1" applyFont="1" applyFill="1" applyBorder="1" applyAlignment="1" applyProtection="1">
      <alignment horizontal="center" vertical="center" wrapText="1"/>
      <protection hidden="1"/>
    </xf>
    <xf numFmtId="164" fontId="3" fillId="4" borderId="36" xfId="1" applyNumberFormat="1" applyFont="1" applyFill="1" applyBorder="1" applyAlignment="1" applyProtection="1">
      <alignment horizontal="center" vertical="center" wrapText="1"/>
      <protection hidden="1"/>
    </xf>
    <xf numFmtId="165" fontId="3" fillId="4" borderId="3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44" xfId="0" applyFont="1" applyFill="1" applyBorder="1" applyAlignment="1" applyProtection="1">
      <alignment horizontal="center" vertical="center" wrapText="1"/>
      <protection locked="0"/>
    </xf>
    <xf numFmtId="164" fontId="3" fillId="4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1" xfId="0" applyFont="1" applyFill="1" applyBorder="1" applyAlignment="1" applyProtection="1">
      <alignment horizontal="center" vertical="center" wrapText="1"/>
      <protection locked="0"/>
    </xf>
    <xf numFmtId="164" fontId="3" fillId="4" borderId="26" xfId="1" applyNumberFormat="1" applyFont="1" applyFill="1" applyBorder="1" applyAlignment="1" applyProtection="1">
      <alignment horizontal="center" vertical="center" wrapText="1"/>
      <protection hidden="1"/>
    </xf>
    <xf numFmtId="164" fontId="3" fillId="4" borderId="27" xfId="1" applyNumberFormat="1" applyFont="1" applyFill="1" applyBorder="1" applyAlignment="1" applyProtection="1">
      <alignment horizontal="center" vertical="center" wrapText="1"/>
      <protection hidden="1"/>
    </xf>
    <xf numFmtId="164" fontId="3" fillId="4" borderId="4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hidden="1"/>
    </xf>
    <xf numFmtId="0" fontId="3" fillId="0" borderId="50" xfId="0" applyFont="1" applyFill="1" applyBorder="1" applyAlignment="1" applyProtection="1">
      <alignment horizontal="center" vertical="center" wrapText="1"/>
      <protection locked="0"/>
    </xf>
    <xf numFmtId="164" fontId="3" fillId="4" borderId="15" xfId="1" applyNumberFormat="1" applyFont="1" applyFill="1" applyBorder="1" applyAlignment="1" applyProtection="1">
      <alignment horizontal="center" vertical="center" wrapText="1"/>
      <protection hidden="1"/>
    </xf>
    <xf numFmtId="164" fontId="3" fillId="4" borderId="37" xfId="1" applyNumberFormat="1" applyFont="1" applyFill="1" applyBorder="1" applyAlignment="1" applyProtection="1">
      <alignment horizontal="center" vertical="center" wrapText="1"/>
      <protection hidden="1"/>
    </xf>
    <xf numFmtId="165" fontId="3" fillId="4" borderId="7" xfId="2" applyNumberFormat="1" applyFont="1" applyFill="1" applyBorder="1" applyAlignment="1" applyProtection="1">
      <alignment horizontal="center" vertical="center" wrapText="1"/>
      <protection hidden="1"/>
    </xf>
    <xf numFmtId="0" fontId="3" fillId="4" borderId="22" xfId="0" applyFont="1" applyFill="1" applyBorder="1" applyAlignment="1" applyProtection="1">
      <alignment horizontal="center" vertical="center" wrapText="1"/>
      <protection hidden="1"/>
    </xf>
    <xf numFmtId="0" fontId="3" fillId="4" borderId="24" xfId="0" applyFont="1" applyFill="1" applyBorder="1" applyAlignment="1" applyProtection="1">
      <alignment horizontal="center" vertical="center" wrapText="1"/>
      <protection hidden="1"/>
    </xf>
    <xf numFmtId="0" fontId="3" fillId="0" borderId="36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4" borderId="43" xfId="0" applyFont="1" applyFill="1" applyBorder="1" applyAlignment="1" applyProtection="1">
      <alignment horizontal="center" vertical="center" wrapText="1"/>
      <protection hidden="1"/>
    </xf>
    <xf numFmtId="0" fontId="3" fillId="0" borderId="43" xfId="0" applyFont="1" applyFill="1" applyBorder="1" applyAlignment="1" applyProtection="1">
      <alignment horizontal="center" vertical="center" wrapText="1"/>
      <protection locked="0"/>
    </xf>
    <xf numFmtId="164" fontId="3" fillId="4" borderId="6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4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45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55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hidden="1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4" borderId="46" xfId="0" applyFont="1" applyFill="1" applyBorder="1" applyAlignment="1" applyProtection="1">
      <alignment horizontal="center" vertical="center" wrapText="1"/>
      <protection hidden="1"/>
    </xf>
    <xf numFmtId="0" fontId="3" fillId="4" borderId="34" xfId="0" applyFont="1" applyFill="1" applyBorder="1" applyAlignment="1" applyProtection="1">
      <alignment horizontal="center" vertical="center" wrapText="1"/>
      <protection hidden="1"/>
    </xf>
    <xf numFmtId="0" fontId="3" fillId="4" borderId="35" xfId="0" applyFont="1" applyFill="1" applyBorder="1" applyAlignment="1" applyProtection="1">
      <alignment horizontal="center" vertical="center" wrapText="1"/>
      <protection hidden="1"/>
    </xf>
    <xf numFmtId="0" fontId="3" fillId="4" borderId="36" xfId="0" applyFont="1" applyFill="1" applyBorder="1" applyAlignment="1" applyProtection="1">
      <alignment horizontal="center" vertical="center" wrapText="1"/>
      <protection hidden="1"/>
    </xf>
    <xf numFmtId="0" fontId="3" fillId="4" borderId="37" xfId="0" applyFont="1" applyFill="1" applyBorder="1" applyAlignment="1" applyProtection="1">
      <alignment horizontal="center" vertical="center" wrapText="1"/>
      <protection hidden="1"/>
    </xf>
    <xf numFmtId="0" fontId="3" fillId="4" borderId="14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>
      <alignment horizontal="center" vertical="center" wrapText="1"/>
    </xf>
    <xf numFmtId="14" fontId="1" fillId="0" borderId="29" xfId="0" applyNumberFormat="1" applyFont="1" applyBorder="1" applyAlignment="1" applyProtection="1">
      <alignment horizontal="center" vertical="center" wrapText="1"/>
      <protection locked="0"/>
    </xf>
    <xf numFmtId="14" fontId="1" fillId="0" borderId="49" xfId="0" applyNumberFormat="1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8" fillId="0" borderId="56" xfId="0" applyFont="1" applyBorder="1" applyAlignment="1" applyProtection="1">
      <alignment horizontal="center" vertical="center" wrapText="1"/>
      <protection locked="0"/>
    </xf>
    <xf numFmtId="0" fontId="8" fillId="0" borderId="57" xfId="0" applyFont="1" applyBorder="1" applyAlignment="1" applyProtection="1">
      <alignment horizontal="center" vertical="center" wrapText="1"/>
      <protection locked="0"/>
    </xf>
    <xf numFmtId="0" fontId="13" fillId="0" borderId="57" xfId="0" applyFont="1" applyBorder="1" applyAlignment="1" applyProtection="1">
      <alignment horizontal="center" vertical="center"/>
      <protection locked="0"/>
    </xf>
    <xf numFmtId="0" fontId="13" fillId="0" borderId="5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" vertical="center" wrapText="1"/>
      <protection locked="0"/>
    </xf>
    <xf numFmtId="0" fontId="8" fillId="0" borderId="53" xfId="0" applyFont="1" applyBorder="1" applyAlignment="1" applyProtection="1">
      <alignment horizontal="center" vertical="center" wrapText="1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3" fillId="0" borderId="5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12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19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>
      <alignment horizontal="left" vertical="center" wrapText="1"/>
    </xf>
    <xf numFmtId="0" fontId="9" fillId="2" borderId="43" xfId="0" applyFont="1" applyFill="1" applyBorder="1" applyAlignment="1">
      <alignment horizontal="left" vertical="center"/>
    </xf>
    <xf numFmtId="0" fontId="9" fillId="2" borderId="49" xfId="0" applyFont="1" applyFill="1" applyBorder="1" applyAlignment="1">
      <alignment horizontal="left" vertical="center"/>
    </xf>
    <xf numFmtId="0" fontId="2" fillId="0" borderId="3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</cellXfs>
  <cellStyles count="3">
    <cellStyle name="Comma" xfId="2" builtinId="3"/>
    <cellStyle name="Currency" xfId="1" builtinId="4"/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999"/>
  <sheetViews>
    <sheetView tabSelected="1" zoomScaleNormal="100" workbookViewId="0">
      <selection activeCell="B1" sqref="B1:E1"/>
    </sheetView>
  </sheetViews>
  <sheetFormatPr defaultColWidth="14.42578125" defaultRowHeight="15.75" customHeight="1" x14ac:dyDescent="0.2"/>
  <cols>
    <col min="1" max="1" width="22.140625" customWidth="1"/>
    <col min="2" max="3" width="19.7109375" customWidth="1"/>
    <col min="4" max="4" width="11.28515625" customWidth="1"/>
  </cols>
  <sheetData>
    <row r="1" spans="1:30" ht="45" customHeight="1" thickBot="1" x14ac:dyDescent="0.25">
      <c r="A1" s="36" t="s">
        <v>0</v>
      </c>
      <c r="B1" s="119"/>
      <c r="C1" s="120"/>
      <c r="D1" s="121"/>
      <c r="E1" s="122"/>
      <c r="F1" s="39" t="s">
        <v>97</v>
      </c>
      <c r="G1" s="111"/>
      <c r="H1" s="112"/>
      <c r="I1" s="3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45" customHeight="1" thickBot="1" x14ac:dyDescent="0.25">
      <c r="A2" s="37" t="s">
        <v>1</v>
      </c>
      <c r="B2" s="123"/>
      <c r="C2" s="124"/>
      <c r="D2" s="125"/>
      <c r="E2" s="126"/>
      <c r="F2" s="40" t="s">
        <v>98</v>
      </c>
      <c r="G2" s="113"/>
      <c r="H2" s="114"/>
      <c r="I2" s="3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45" customHeight="1" thickBot="1" x14ac:dyDescent="0.25">
      <c r="A3" s="37" t="s">
        <v>46</v>
      </c>
      <c r="B3" s="123"/>
      <c r="C3" s="124"/>
      <c r="D3" s="125"/>
      <c r="E3" s="126"/>
      <c r="F3" s="40" t="s">
        <v>2</v>
      </c>
      <c r="G3" s="115"/>
      <c r="H3" s="116"/>
      <c r="I3" s="3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45" customHeight="1" thickBot="1" x14ac:dyDescent="0.25">
      <c r="A4" s="37" t="s">
        <v>3</v>
      </c>
      <c r="B4" s="127"/>
      <c r="C4" s="128"/>
      <c r="D4" s="129"/>
      <c r="E4" s="130"/>
      <c r="F4" s="40" t="s">
        <v>99</v>
      </c>
      <c r="G4" s="113"/>
      <c r="H4" s="11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45" customHeight="1" thickBot="1" x14ac:dyDescent="0.25">
      <c r="A5" s="37" t="s">
        <v>4</v>
      </c>
      <c r="B5" s="131"/>
      <c r="C5" s="131"/>
      <c r="D5" s="132"/>
      <c r="E5" s="13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45" customHeight="1" thickBot="1" x14ac:dyDescent="0.25">
      <c r="A6" s="38" t="s">
        <v>5</v>
      </c>
      <c r="B6" s="131"/>
      <c r="C6" s="131"/>
      <c r="D6" s="132"/>
      <c r="E6" s="13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34.9" customHeight="1" thickBot="1" x14ac:dyDescent="0.25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34.9" customHeight="1" thickBot="1" x14ac:dyDescent="0.25">
      <c r="A8" s="133" t="s">
        <v>45</v>
      </c>
      <c r="B8" s="134"/>
      <c r="C8" s="134"/>
      <c r="D8" s="13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34.9" customHeight="1" thickBot="1" x14ac:dyDescent="0.25">
      <c r="A9" s="41" t="s">
        <v>6</v>
      </c>
      <c r="B9" s="145"/>
      <c r="C9" s="145"/>
      <c r="D9" s="146"/>
      <c r="E9" s="3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34.9" customHeight="1" thickBot="1" x14ac:dyDescent="0.25">
      <c r="A10" s="37" t="s">
        <v>7</v>
      </c>
      <c r="B10" s="147"/>
      <c r="C10" s="148"/>
      <c r="D10" s="14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34.9" customHeight="1" thickBot="1" x14ac:dyDescent="0.25">
      <c r="A11" s="37" t="s">
        <v>37</v>
      </c>
      <c r="B11" s="147"/>
      <c r="C11" s="148"/>
      <c r="D11" s="14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34.9" customHeight="1" thickBot="1" x14ac:dyDescent="0.25">
      <c r="A12" s="38" t="s">
        <v>38</v>
      </c>
      <c r="B12" s="147"/>
      <c r="C12" s="148"/>
      <c r="D12" s="14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34.9" customHeight="1" thickBot="1" x14ac:dyDescent="0.25">
      <c r="A13" s="1"/>
      <c r="B13" s="1"/>
      <c r="C13" s="2"/>
      <c r="D13" s="1"/>
      <c r="E13" s="1"/>
      <c r="F13" s="1"/>
      <c r="G13" s="1"/>
      <c r="H13" s="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49.9" customHeight="1" thickBot="1" x14ac:dyDescent="0.25">
      <c r="A14" s="150" t="s">
        <v>110</v>
      </c>
      <c r="B14" s="151"/>
      <c r="C14" s="151"/>
      <c r="D14" s="152"/>
      <c r="E14" s="10"/>
      <c r="F14" s="94" t="s">
        <v>36</v>
      </c>
      <c r="G14" s="95">
        <f>IF(SUM(G16:G29)&gt;(B10*3000),(B10*3000),SUM(G16:G29))</f>
        <v>0</v>
      </c>
      <c r="H14" s="95">
        <f>IF(SUM(H16:H29)&gt;(B9*3000),(B9*3000),SUM(H16:H29))</f>
        <v>0</v>
      </c>
      <c r="I14" s="34"/>
      <c r="J14" s="3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45" customHeight="1" thickBot="1" x14ac:dyDescent="0.25">
      <c r="A15" s="39" t="s">
        <v>8</v>
      </c>
      <c r="B15" s="46" t="s">
        <v>48</v>
      </c>
      <c r="C15" s="39" t="s">
        <v>9</v>
      </c>
      <c r="D15" s="47" t="s">
        <v>89</v>
      </c>
      <c r="E15" s="46" t="s">
        <v>112</v>
      </c>
      <c r="F15" s="48" t="s">
        <v>90</v>
      </c>
      <c r="G15" s="39" t="s">
        <v>91</v>
      </c>
      <c r="H15" s="42" t="s">
        <v>92</v>
      </c>
      <c r="I15" s="43" t="s">
        <v>93</v>
      </c>
      <c r="J15" s="39" t="s">
        <v>94</v>
      </c>
      <c r="K15" s="44" t="s">
        <v>95</v>
      </c>
      <c r="L15" s="45" t="s">
        <v>96</v>
      </c>
      <c r="M15" s="45" t="s">
        <v>10</v>
      </c>
      <c r="N15" s="3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30" ht="30" customHeight="1" x14ac:dyDescent="0.2">
      <c r="A16" s="117" t="s">
        <v>47</v>
      </c>
      <c r="B16" s="51"/>
      <c r="C16" s="52" t="str">
        <f>IF(B16="Energy Recovery Ventilator","Energy Star Rated",IF(B16="Bath Fan","2.8 CFM/Watt &lt; 90 CFM",IF(B16="Kitchen Fan","2.8 CFM/Watt &gt; 75 CFM","")))</f>
        <v/>
      </c>
      <c r="D16" s="101"/>
      <c r="E16" s="57"/>
      <c r="F16" s="96"/>
      <c r="G16" s="70">
        <f>IF(B16="Energy Recovery Ventilator",(D16*Sheet2!B11),IF(B16="Bath Fan",(D16*Sheet2!B12),IF(B16="Kitchen Fan",(D16*Sheet2!B13),0)))</f>
        <v>0</v>
      </c>
      <c r="H16" s="59">
        <f>IF(B16="Energy Recovery Ventilator",(E16*Sheet2!B11),IF(B16="Bath Fan",(E16*Sheet2!B12),IF(B16="Kitchen Fan",(E16*Sheet2!B13),0)))</f>
        <v>0</v>
      </c>
      <c r="I16" s="60">
        <f>IF($B$11="Electric",
(IF($B16="Energy Recovery Ventilator",($D16*Sheet2!C$11),IF($B16="Bath Fan",($D16*Sheet2!C$12),IF($B16="Kitchen Fan",($D16*Sheet2!C$13),0)))),                                                                                                                                                                                                                                                        IF($B16="Energy Recovery Ventilator",($D16*Sheet2!D$11),IF($B16="Bath Fan",($D16*Sheet2!D$12),IF($B16="Kitchen Fan",($D16*Sheet2!D$13),0))))</f>
        <v>0</v>
      </c>
      <c r="J16" s="60">
        <f>IF($B$11="Electric",
IF($B16="Energy Recovery Ventilator",($D16*Sheet2!E$11),IF($B16="Bath Fan",($D16*Sheet2!E$12),IF($B16="Kitchen Fan",($D16*Sheet2!E$13),0))),
IF($B16="Energy Recovery Ventilator",($D16*Sheet2!F$11),IF($B16="Bath Fan",($D16*Sheet2!F$12),IF($B16="Kitchen Fan",($D16*Sheet2!F$13),0))))</f>
        <v>0</v>
      </c>
      <c r="K16" s="60">
        <f>IF($B$11="Electric",
(IF($B16="Energy Recovery Ventilator",($E16*Sheet2!C$11),IF($B16="Bath Fan",($E16*Sheet2!C$12),IF($B16="Kitchen Fan",($E16*Sheet2!C$13),0)))),                                                                                                                                                                                                                                                        IF($B16="Energy Recovery Ventilator",($E16*Sheet2!D$11),IF($B16="Bath Fan",($E16*Sheet2!D$12),IF($B16="Kitchen Fan",($E16*Sheet2!D$13),0))))</f>
        <v>0</v>
      </c>
      <c r="L16" s="60">
        <f>IF($B$11="Electric",
IF($B16="Energy Recovery Ventilator",($E16*Sheet2!E$11),IF($B16="Bath Fan",($E16*Sheet2!E$12),IF($B16="Kitchen Fan",($E16*Sheet2!E$13),0))),
IF($B16="Energy Recovery Ventilator",($E16*Sheet2!F$11),IF($B16="Bath Fan",($E16*Sheet2!F$12),IF($B16="Kitchen Fan",($E16*Sheet2!F$13),0))))</f>
        <v>0</v>
      </c>
      <c r="M16" s="105" t="str">
        <f>IF(B16="Energy Recovery Ventilator",14,IF(B16="Bath Fan",19,IF(B16="Kitchen Fan",14,"")))</f>
        <v/>
      </c>
      <c r="N16" s="3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30" ht="30" customHeight="1" x14ac:dyDescent="0.2">
      <c r="A17" s="153"/>
      <c r="B17" s="53"/>
      <c r="C17" s="54" t="str">
        <f>IF(B17="Energy Recovery Ventilator","Energy Star Rated",IF(B17="Bath Fan","2.8 CFM/Watt &lt; 90 CFM",IF(B17="Kitchen Fan","2.8 CFM/Watt &gt; 75 CFM","")))</f>
        <v/>
      </c>
      <c r="D17" s="100"/>
      <c r="E17" s="61"/>
      <c r="F17" s="88"/>
      <c r="G17" s="72">
        <f>IF(B17="Energy Recovery Ventilator",(D17*Sheet2!B11),IF(B17="Bath Fan",(D17*Sheet2!B12),IF(B17="Kitchen Fan",(D17*Sheet2!B13),0)))</f>
        <v>0</v>
      </c>
      <c r="H17" s="62">
        <f>IF(B17="Energy Recovery Ventilator",(E17*Sheet2!B11),IF(B17="Bath Fan",(E17*Sheet2!B12),IF(B17="Kitchen Fan",(E17*Sheet2!B13),0)))</f>
        <v>0</v>
      </c>
      <c r="I17" s="63">
        <f>IF($B$11="Electric",
(IF($B17="Energy Recovery Ventilator",($D17*Sheet2!C$11),IF($B17="Bath Fan",($D17*Sheet2!C$12),IF($B17="Kitchen Fan",($D17*Sheet2!C$13),0)))),                                                                                                                                                                                                                                                        IF($B17="Energy Recovery Ventilator",($D17*Sheet2!D$11),IF($B17="Bath Fan",($D17*Sheet2!D$12),IF($B17="Kitchen Fan",($D17*Sheet2!D$13),0))))</f>
        <v>0</v>
      </c>
      <c r="J17" s="63">
        <f>IF($B$11="Electric",
IF($B17="Energy Recovery Ventilator",($D17*Sheet2!E$11),IF($B17="Bath Fan",($D17*Sheet2!E$12),IF($B17="Kitchen Fan",($D17*Sheet2!E$13),0))),
IF($B17="Energy Recovery Ventilator",($D17*Sheet2!F$11),IF($B17="Bath Fan",($D17*Sheet2!F$12),IF($B17="Kitchen Fan",($D17*Sheet2!F$13),0))))</f>
        <v>0</v>
      </c>
      <c r="K17" s="63">
        <f>IF($B$11="Electric",
(IF($B17="Energy Recovery Ventilator",($E17*Sheet2!C$11),IF($B17="Bath Fan",($E17*Sheet2!C$12),IF($B17="Kitchen Fan",($E17*Sheet2!C$13),0)))),                                                                                                                                                                                                                                                        IF($B17="Energy Recovery Ventilator",($E17*Sheet2!D$11),IF($B17="Bath Fan",($E17*Sheet2!D$12),IF($B17="Kitchen Fan",($E17*Sheet2!D$13),0))))</f>
        <v>0</v>
      </c>
      <c r="L17" s="63">
        <f>IF($B$11="Electric",
IF($B17="Energy Recovery Ventilator",($E17*Sheet2!E$11),IF($B17="Bath Fan",($E17*Sheet2!E$12),IF($B17="Kitchen Fan",($E17*Sheet2!E$13),0))),
IF($B17="Energy Recovery Ventilator",($E17*Sheet2!F$11),IF($B17="Bath Fan",($E17*Sheet2!F$12),IF($B17="Kitchen Fan",($E17*Sheet2!F$13),0))))</f>
        <v>0</v>
      </c>
      <c r="M17" s="106" t="str">
        <f>IF(B17="Energy Recovery Ventilator",14,IF(B17="Bath Fan",19,IF(B17="Kitchen Fan",14,"")))</f>
        <v/>
      </c>
      <c r="N17" s="3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30" ht="30" customHeight="1" thickBot="1" x14ac:dyDescent="0.25">
      <c r="A18" s="118"/>
      <c r="B18" s="55"/>
      <c r="C18" s="56" t="str">
        <f>IF(B18="Energy Recovery Ventilator","Energy Star Rated",IF(B18="Bath Fan","2.8 CFM/Watt &lt; 90 CFM",IF(B18="Kitchen Fan","2.8 CFM/Watt &gt; 75 CFM","")))</f>
        <v/>
      </c>
      <c r="D18" s="55"/>
      <c r="E18" s="65"/>
      <c r="F18" s="97"/>
      <c r="G18" s="73">
        <f>IF(B18="Energy Recovery Ventilator",(D18*Sheet2!B11),IF(B18="Bath Fan",(D18*Sheet2!B12),IF(B18="Kitchen Fan",(D18*Sheet2!B13),0)))</f>
        <v>0</v>
      </c>
      <c r="H18" s="67">
        <f>IF(B18="Energy Recovery Ventilator",(E18*Sheet2!B11),IF(B18="Bath Fan",(E18*Sheet2!B12),IF(B18="Kitchen Fan",(E18*Sheet2!B13),0)))</f>
        <v>0</v>
      </c>
      <c r="I18" s="68">
        <f>IF($B$11="Electric",
(IF($B18="Energy Recovery Ventilator",($D18*Sheet2!C$11),IF($B18="Bath Fan",($D18*Sheet2!C$12),IF($B18="Kitchen Fan",($D18*Sheet2!C$13),0)))),                                                                                                                                                                                                                                                        IF($B18="Energy Recovery Ventilator",($D18*Sheet2!D$11),IF($B18="Bath Fan",($D18*Sheet2!D$12),IF($B18="Kitchen Fan",($D18*Sheet2!D$13),0))))</f>
        <v>0</v>
      </c>
      <c r="J18" s="68">
        <f>IF($B$11="Electric",
IF($B18="Energy Recovery Ventilator",($D18*Sheet2!E$11),IF($B18="Bath Fan",($D18*Sheet2!E$12),IF($B18="Kitchen Fan",($D18*Sheet2!E$13),0))),
IF($B18="Energy Recovery Ventilator",($D18*Sheet2!F$11),IF($B18="Bath Fan",($D18*Sheet2!F$12),IF($B18="Kitchen Fan",($D18*Sheet2!F$13),0))))</f>
        <v>0</v>
      </c>
      <c r="K18" s="68">
        <f>IF($B$11="Electric",
(IF($B18="Energy Recovery Ventilator",($E18*Sheet2!C$11),IF($B18="Bath Fan",($E18*Sheet2!C$12),IF($B18="Kitchen Fan",($E18*Sheet2!C$13),0)))),                                                                                                                                                                                                                                                        IF($B18="Energy Recovery Ventilator",($E18*Sheet2!D$11),IF($B18="Bath Fan",($E18*Sheet2!D$12),IF($B18="Kitchen Fan",($E18*Sheet2!D$13),0))))</f>
        <v>0</v>
      </c>
      <c r="L18" s="68">
        <f>IF($B$11="Electric",
IF($B18="Energy Recovery Ventilator",($E18*Sheet2!E$11),IF($B18="Bath Fan",($E18*Sheet2!E$12),IF($B18="Kitchen Fan",($E18*Sheet2!E$13),0))),
IF($B18="Energy Recovery Ventilator",($E18*Sheet2!F$11),IF($B18="Bath Fan",($E18*Sheet2!F$12),IF($B18="Kitchen Fan",($E18*Sheet2!F$13),0))))</f>
        <v>0</v>
      </c>
      <c r="M18" s="107" t="str">
        <f>IF(B18="Energy Recovery Ventilator",14,IF(B18="Bath Fan",19,IF(B18="Kitchen Fan",14,"")))</f>
        <v/>
      </c>
      <c r="N18" s="3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0" ht="30" customHeight="1" x14ac:dyDescent="0.2">
      <c r="A19" s="117" t="s">
        <v>35</v>
      </c>
      <c r="B19" s="51"/>
      <c r="C19" s="52" t="str">
        <f>IF(B19="Dehumidifier","2.35 IEF",IF(B19="Dishwasher","240 kWh/yr",IF(B19="Refrigerator","363 kWh/yr","")))</f>
        <v/>
      </c>
      <c r="D19" s="51"/>
      <c r="E19" s="58"/>
      <c r="F19" s="89"/>
      <c r="G19" s="70">
        <f>IF(B19="Dehumidifier",(D19*Sheet2!B14),IF(B19="Dishwasher",(D19*Sheet2!B15),IF(B19="Refrigerator",(D19*Sheet2!B16),0)))</f>
        <v>0</v>
      </c>
      <c r="H19" s="59">
        <f>IF(B19="Dehumidifier",(E19*Sheet2!B14),IF(B19="Dishwasher",(E19*Sheet2!B15),IF(B19="Refrigerator",(E19*Sheet2!B16),0)))</f>
        <v>0</v>
      </c>
      <c r="I19" s="60">
        <f>IF($B$12="Electric",
IF($B19="Dehumidifier",($D19*Sheet2!C$14),IF($B19="Dishwasher",($D19*Sheet2!C$15),IF($B19="Refrigerator",($D19*Sheet2!C$16),0))),
IF($B19="Dehumidifier",($D19*Sheet2!D$14),IF($B19="Dishwasher",($D19*Sheet2!D$15),IF($B19="Refrigerator",($D19*Sheet2!D$16),0))))</f>
        <v>0</v>
      </c>
      <c r="J19" s="60">
        <f>IF($B$12="Electric",
IF($B19="Dehumidifier",($D19*Sheet2!E$14),IF($B19="Dishwasher",($D19*Sheet2!E$15),IF($B19="Refrigerator",($D19*Sheet2!E$16),0))),
IF($B19="Dehumidifier",($D19*Sheet2!F$14),IF($B19="Dishwasher",($D19*Sheet2!F$15),IF($B19="Refrigerator",($D19*Sheet2!F$16),0))))</f>
        <v>0</v>
      </c>
      <c r="K19" s="60">
        <f>IF($B$12="Electric",
IF($B19="Dehumidifier",($E19*Sheet2!C$14),IF($B19="Dishwasher",($E19*Sheet2!C$15),IF($B19="Refrigerator",($E19*Sheet2!C$16),0))),
IF($B19="Dehumidifier",($E19*Sheet2!D$14),IF($B19="Dishwasher",($E19*Sheet2!D$15),IF($B19="Refrigerator",($E19*Sheet2!D$16),0))))</f>
        <v>0</v>
      </c>
      <c r="L19" s="60">
        <f>IF($B$12="Electric",
IF($B19="Dehumidifier",($E19*Sheet2!E$14),IF($B19="Dishwasher",($E19*Sheet2!E$15),IF($B19="Refrigerator",($E19*Sheet2!E$16),0))),
IF($B19="Dehumidifier",($E19*Sheet2!F$14),IF($B19="Dishwasher",($E19*Sheet2!F$15),IF($B19="Refrigerator",($E19*Sheet2!F$16),0))))</f>
        <v>0</v>
      </c>
      <c r="M19" s="105" t="str">
        <f>IF(B19="Dehumidifier",12,IF(B19="Dishwasher",10,IF(B19="Refrigerator",12,"")))</f>
        <v/>
      </c>
      <c r="N19" s="3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30" ht="30" customHeight="1" x14ac:dyDescent="0.2">
      <c r="A20" s="153"/>
      <c r="B20" s="53"/>
      <c r="C20" s="99" t="str">
        <f>IF(B20="Dehumidifier","2.35 IEF",IF(B20="Dishwasher","240 kWh/yr",IF(B20="Refrigerator","363 kWh/yr","")))</f>
        <v/>
      </c>
      <c r="D20" s="71"/>
      <c r="E20" s="71"/>
      <c r="F20" s="90"/>
      <c r="G20" s="72">
        <f>IF(B20="Dehumidifier",(D20*Sheet2!B14),IF(B20="Dishwasher",(D20*Sheet2!B15),IF(B20="Refrigerator",(D20*Sheet2!B16),0)))</f>
        <v>0</v>
      </c>
      <c r="H20" s="62">
        <f>IF(B20="Dehumidifier",(E20*Sheet2!B14),IF(B20="Dishwasher",(E20*Sheet2!B15),IF(B20="Refrigerator",(E20*Sheet2!B16),0)))</f>
        <v>0</v>
      </c>
      <c r="I20" s="63">
        <f>IF($B$12="Electric",
IF($B20="Dehumidifier",($D20*Sheet2!C$14),IF($B20="Dishwasher",($D20*Sheet2!C$15),IF($B20="Refrigerator",($D20*Sheet2!C$16),0))),
IF($B20="Dehumidifier",($D20*Sheet2!D$14),IF($B20="Dishwasher",($D20*Sheet2!D$15),IF($B20="Refrigerator",($D20*Sheet2!D$16),0))))</f>
        <v>0</v>
      </c>
      <c r="J20" s="63">
        <f>IF($B$12="Electric",
IF($B20="Dehumidifier",($D20*Sheet2!E$14),IF($B20="Dishwasher",($D20*Sheet2!E$15),IF($B20="Refrigerator",($D20*Sheet2!E$16),0))),
IF($B20="Dehumidifier",($D20*Sheet2!F$14),IF($B20="Dishwasher",($D20*Sheet2!F$15),IF($B20="Refrigerator",($D20*Sheet2!F$16),0))))</f>
        <v>0</v>
      </c>
      <c r="K20" s="63">
        <f>IF($B$12="Electric",
IF($B20="Dehumidifier",($E20*Sheet2!C$14),IF($B20="Dishwasher",($E20*Sheet2!C$15),IF($B20="Refrigerator",($E20*Sheet2!C$16),0))),
IF($B20="Dehumidifier",($E20*Sheet2!D$14),IF($B20="Dishwasher",($E20*Sheet2!D$15),IF($B20="Refrigerator",($E20*Sheet2!D$16),0))))</f>
        <v>0</v>
      </c>
      <c r="L20" s="63">
        <f>IF($B$12="Electric",
IF($B20="Dehumidifier",($E20*Sheet2!E$14),IF($B20="Dishwasher",($E20*Sheet2!E$15),IF($B20="Refrigerator",($E20*Sheet2!E$16),0))),
IF($B20="Dehumidifier",($E20*Sheet2!F$14),IF($B20="Dishwasher",($E20*Sheet2!F$15),IF($B20="Refrigerator",($E20*Sheet2!F$16),0))))</f>
        <v>0</v>
      </c>
      <c r="M20" s="106" t="str">
        <f>IF(B20="Dehumidifier",12,IF(B20="Dishwasher",10,IF(B20="Refrigerator",12,"")))</f>
        <v/>
      </c>
      <c r="N20" s="3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30" ht="30" customHeight="1" thickBot="1" x14ac:dyDescent="0.25">
      <c r="A21" s="118"/>
      <c r="B21" s="55"/>
      <c r="C21" s="56" t="str">
        <f>IF(B21="Dehumidifier","2.35 IEF",IF(B21="Dishwasher","240 kWh/yr",IF(B21="Refrigerator","363 kWh/yr","")))</f>
        <v/>
      </c>
      <c r="D21" s="55"/>
      <c r="E21" s="65"/>
      <c r="F21" s="91"/>
      <c r="G21" s="73">
        <f>IF(B21="Dehumidifier",(D21*Sheet2!B14),IF(B21="Dishwasher",(D21*Sheet2!B15),IF(B21="Refrigerator",(D21*Sheet2!B16),0)))</f>
        <v>0</v>
      </c>
      <c r="H21" s="67">
        <f>IF(B21="Dehumidifier",(E21*Sheet2!B14),IF(B21="Dishwasher",(E21*Sheet2!B15),IF(B21="Refrigerator",(E21*Sheet2!B16),0)))</f>
        <v>0</v>
      </c>
      <c r="I21" s="68">
        <f>IF($B$12="Electric",
IF($B21="Dehumidifier",($D21*Sheet2!C$14),IF($B21="Dishwasher",($D21*Sheet2!C$15),IF($B21="Refrigerator",($D21*Sheet2!C$16),0))),
IF($B21="Dehumidifier",($D21*Sheet2!D$14),IF($B21="Dishwasher",($D21*Sheet2!D$15),IF($B21="Refrigerator",($D21*Sheet2!D$16),0))))</f>
        <v>0</v>
      </c>
      <c r="J21" s="68">
        <f>IF($B$12="Electric",
IF($B21="Dehumidifier",($D21*Sheet2!E$14),IF($B21="Dishwasher",($D21*Sheet2!E$15),IF($B21="Refrigerator",($D21*Sheet2!E$16),0))),
IF($B21="Dehumidifier",($D21*Sheet2!F$14),IF($B21="Dishwasher",($D21*Sheet2!F$15),IF($B21="Refrigerator",($D21*Sheet2!F$16),0))))</f>
        <v>0</v>
      </c>
      <c r="K21" s="68">
        <f>IF($B$12="Electric",
IF($B21="Dehumidifier",($E21*Sheet2!C$14),IF($B21="Dishwasher",($E21*Sheet2!C$15),IF($B21="Refrigerator",($E21*Sheet2!C$16),0))),
IF($B21="Dehumidifier",($E21*Sheet2!D$14),IF($B21="Dishwasher",($E21*Sheet2!D$15),IF($B21="Refrigerator",($E21*Sheet2!D$16),0))))</f>
        <v>0</v>
      </c>
      <c r="L21" s="68">
        <f>IF($B$12="Electric",
IF($B21="Dehumidifier",($E21*Sheet2!E$14),IF($B21="Dishwasher",($E21*Sheet2!E$15),IF($B21="Refrigerator",($E21*Sheet2!E$16),0))),
IF($B21="Dehumidifier",($E21*Sheet2!F$14),IF($B21="Dishwasher",($E21*Sheet2!F$15),IF($B21="Refrigerator",($E21*Sheet2!F$16),0))))</f>
        <v>0</v>
      </c>
      <c r="M21" s="107" t="str">
        <f>IF(B21="Dehumidifier",12,IF(B21="Dishwasher",10,IF(B21="Refrigerator",12,"")))</f>
        <v/>
      </c>
      <c r="N21" s="3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30" ht="30" customHeight="1" x14ac:dyDescent="0.2">
      <c r="A22" s="117" t="s">
        <v>14</v>
      </c>
      <c r="B22" s="51"/>
      <c r="C22" s="52" t="str">
        <f>IF(B22="Heat Pump DHW","2.2 UEF",IF(B22="Gas Storage DHW","0.64 UEF",IF(B22="Gas On Demand DHW","0.87 UEF","")))</f>
        <v/>
      </c>
      <c r="D22" s="51"/>
      <c r="E22" s="69"/>
      <c r="F22" s="92"/>
      <c r="G22" s="74">
        <f>IF(B22="Heat Pump DHW",(D22*Sheet2!B17),IF(B22="Gas Storage DHW",(D22*Sheet2!B18),IF(B22="Gas On Demand DHW",(D22*Sheet2!B19),)))</f>
        <v>0</v>
      </c>
      <c r="H22" s="59">
        <f>IF(B22="Heat Pump DHW",(E22*Sheet2!B17),IF(B22="Gas Storage DHW",(E22*Sheet2!B18),IF(B22="Gas On Demand DHW",(E22*Sheet2!B19),)))</f>
        <v>0</v>
      </c>
      <c r="I22" s="60">
        <f>IF($B$11="Electric",
IF($B22="Heat Pump DHW",($D22*Sheet2!C$17),IF($B22="Gas Storage DHW",($D22*Sheet2!C$18),IF($B22="Gas On Demand DHW",($D22*Sheet2!C$19),0))),
IF($B22="Heat Pump DHW",($D22*Sheet2!D$17),IF($B22="Gas Storage DHW",($D22*Sheet2!D$18),IF($B22="Gas On Demand DHW",($D22*Sheet2!D$19),0))))</f>
        <v>0</v>
      </c>
      <c r="J22" s="60">
        <f>IF($B$11="Electric",
IF($B22="Heat Pump DHW",($D22*Sheet2!E$17),IF($B22="Gas Storage DHW",($D22*Sheet2!E$18),IF($B22="Gas On Demand DHW",($D22*Sheet2!E$19),0))),
IF($B22="Heat Pump DHW",($D22*Sheet2!F$17),IF($B22="Gas Storage DHW",($D22*Sheet2!F$18),IF($B22="Gas On Demand DHW",($D22*Sheet2!F$19),0))))</f>
        <v>0</v>
      </c>
      <c r="K22" s="60">
        <f>IF($B$11="Electric",
IF($B22="Heat Pump DHW",($E22*Sheet2!C$17),IF($B22="Gas Storage DHW",($E22*Sheet2!C$18),IF($B22="Gas On Demand DHW",($E22*Sheet2!C$19),0))),
IF($B22="Heat Pump DHW",($E22*Sheet2!D$17),IF($B22="Gas Storage DHW",($E22*Sheet2!D$18),IF($B22="Gas On Demand DHW",($E22*Sheet2!D$19),0))))</f>
        <v>0</v>
      </c>
      <c r="L22" s="60">
        <f>IF($B$11="Electric",
IF($B22="Heat Pump DHW",($E22*Sheet2!E$17),IF($B22="Gas Storage DHW",($E22*Sheet2!E$18),IF($B22="Gas On Demand DHW",($E22*Sheet2!E$19),0))),
IF($B22="Heat Pump DHW",($E22*Sheet2!F$17),IF($B22="Gas Storage DHW",($E22*Sheet2!F$18),IF($B22="Gas On Demand DHW",($E22*Sheet2!F$19),0))))</f>
        <v>0</v>
      </c>
      <c r="M22" s="105" t="str">
        <f>IF(B22="Heat Pump DHW",13,IF(B22="Gas Storage DHW",13,IF(B22="Gas On Demand DHW",13,"")))</f>
        <v/>
      </c>
      <c r="N22" s="3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30" ht="30" customHeight="1" thickBot="1" x14ac:dyDescent="0.25">
      <c r="A23" s="118"/>
      <c r="B23" s="55"/>
      <c r="C23" s="82" t="str">
        <f>IF(B23="Heat Pump DHW","2.2 UEF",IF(B23="Gas Storage DHW","0.64 UEF",IF(B23="Gas On Demand DHW","0.87 UEF","")))</f>
        <v/>
      </c>
      <c r="D23" s="98"/>
      <c r="E23" s="64"/>
      <c r="F23" s="91"/>
      <c r="G23" s="73">
        <f>IF(B23="Heat Pump DHW",(D23*Sheet2!B17),IF(B23="Gas Storage DHW",(D23*Sheet2!B18),IF(B23="Gas On Demand DHW",(D23*Sheet2!B19),)))</f>
        <v>0</v>
      </c>
      <c r="H23" s="67">
        <f>IF(B23="Heat Pump DHW",(E23*Sheet2!B17),IF(B23="Gas Storage DHW",(E23*Sheet2!B18),IF(B23="Gas On Demand DHW",(E23*Sheet2!B19),)))</f>
        <v>0</v>
      </c>
      <c r="I23" s="68">
        <f>IF($B$11="Electric",
IF($B23="Heat Pump DHW",($D23*Sheet2!C$17),IF($B23="Gas Storage DHW",($D23*Sheet2!C$18),IF($B23="Gas On Demand DHW",($D23*Sheet2!C$19),0))),
IF($B23="Heat Pump DHW",($D23*Sheet2!D$17),IF($B23="Gas Storage DHW",($D23*Sheet2!D$18),IF($B23="Gas On Demand DHW",($D23*Sheet2!D$19),0))))</f>
        <v>0</v>
      </c>
      <c r="J23" s="68">
        <f>IF($B$11="Electric",
IF($B23="Heat Pump DHW",($D23*Sheet2!E$17),IF($B23="Gas Storage DHW",($D23*Sheet2!E$18),IF($B23="Gas On Demand DHW",($D23*Sheet2!E$19),0))),
IF($B23="Heat Pump DHW",($D23*Sheet2!F$17),IF($B23="Gas Storage DHW",($D23*Sheet2!F$18),IF($B23="Gas On Demand DHW",($D23*Sheet2!F$19),0))))</f>
        <v>0</v>
      </c>
      <c r="K23" s="68">
        <f>IF($B$11="Electric",
IF($B23="Heat Pump DHW",($E23*Sheet2!C$17),IF($B23="Gas Storage DHW",($E23*Sheet2!C$18),IF($B23="Gas On Demand DHW",($E23*Sheet2!C$19),0))),
IF($B23="Heat Pump DHW",($E23*Sheet2!D$17),IF($B23="Gas Storage DHW",($E23*Sheet2!D$18),IF($B23="Gas On Demand DHW",($E23*Sheet2!D$19),0))))</f>
        <v>0</v>
      </c>
      <c r="L23" s="68">
        <f>IF($B$11="Electric",
IF($B23="Heat Pump DHW",($E23*Sheet2!E$17),IF($B23="Gas Storage DHW",($E23*Sheet2!E$18),IF($B23="Gas On Demand DHW",($E23*Sheet2!E$19),0))),
IF($B23="Heat Pump DHW",($E23*Sheet2!F$17),IF($B23="Gas Storage DHW",($E23*Sheet2!F$18),IF($B23="Gas On Demand DHW",($E23*Sheet2!F$19),0))))</f>
        <v>0</v>
      </c>
      <c r="M23" s="107" t="str">
        <f>IF(B23="Heat Pump DHW",13,IF(B23="Gas Storage DHW",13,IF(B23="Gas On Demand DHW",13,"")))</f>
        <v/>
      </c>
      <c r="N23" s="3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30" ht="30" customHeight="1" thickBot="1" x14ac:dyDescent="0.25">
      <c r="A24" s="49" t="s">
        <v>15</v>
      </c>
      <c r="B24" s="75"/>
      <c r="C24" s="76" t="str">
        <f>IF(B24="Windows","0.23 U-Value and 0.23 SHGC","")</f>
        <v/>
      </c>
      <c r="D24" s="75"/>
      <c r="E24" s="77"/>
      <c r="F24" s="93"/>
      <c r="G24" s="78">
        <f>IF(B24="Windows",(D24*Sheet2!B20),0)</f>
        <v>0</v>
      </c>
      <c r="H24" s="79">
        <f>IF(B24="Windows",(E24*Sheet2!B20),0)</f>
        <v>0</v>
      </c>
      <c r="I24" s="80">
        <f>IF($B$11="Electric",IF($B24="Windows",($D24*Sheet2!C20),0),($D24*Sheet2!D20))</f>
        <v>0</v>
      </c>
      <c r="J24" s="80">
        <f>IF($B$11="Electric",IF($B24="Windows",($D24*Sheet2!E20),0),($D24*Sheet2!F20))</f>
        <v>0</v>
      </c>
      <c r="K24" s="80">
        <f>IF($B$11="Electric",IF($B24="Windows",($E24*Sheet2!C20),0),($E24*Sheet2!D20))</f>
        <v>0</v>
      </c>
      <c r="L24" s="80">
        <f>IF($B$11="Electric",IF($B24="Windows",($E24*Sheet2!E20),0),($E24*Sheet2!F20))</f>
        <v>0</v>
      </c>
      <c r="M24" s="108" t="str">
        <f>IF(B24="Windows",20,"")</f>
        <v/>
      </c>
      <c r="N24" s="3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30" ht="34.9" customHeight="1" x14ac:dyDescent="0.2">
      <c r="A25" s="117" t="s">
        <v>16</v>
      </c>
      <c r="B25" s="51"/>
      <c r="C25" s="81" t="str">
        <f>IF(B25="Condensing Unit (Split System)","18 SEER",IF(B25="Furnace (Split System)","95 AFUE",IF(B25="Heat Pump (Split System)","9 HSPF, 18 SEER",IF(B25="Heat Pump (Packaged System)","8.2 HSPF 15 SEER 12 EER",IF(B25="Heat Pump (Ground Source)","17.1 EER, 3.6 COP","")))))</f>
        <v/>
      </c>
      <c r="D25" s="51"/>
      <c r="E25" s="69"/>
      <c r="F25" s="92"/>
      <c r="G25" s="70">
        <f>IF(B25="Condensing Unit (Split System)",(D25*Sheet2!B21),IF(B25="Furnace (Split System)",(D25*Sheet2!B22),IF(B25="Heat Pump (Split System)",(D25*Sheet2!B23),IF(B25="Heat Pump (Packaged System)",(D25*Sheet2!B24),IF(B25="Heat Pump (Ground Source)",(D25*Sheet2!B25),)))))</f>
        <v>0</v>
      </c>
      <c r="H25" s="59">
        <f>IF(B25="Condensing Unit (Split System)",(E25*Sheet2!B21),IF(B25="Furnace (Split System)",(E25*Sheet2!B22),IF(B25="Heat Pump (Split System)",(E25*Sheet2!B23),IF(B25="Heat Pump (Packaged System)",(E25*Sheet2!B24),IF(B25="Heat Pump (Ground Source)",(E25*Sheet2!B25),)))))</f>
        <v>0</v>
      </c>
      <c r="I25" s="60">
        <f>IF($B$12="Electric",
IF($B25="Condensing Unit (Split System)",($D25*Sheet2!C$21),IF($B25="Furnace (Split System)",($D25*Sheet2!C$22),IF($B25="Heat Pump (Split System)",($D25*Sheet2!C$23),IF($B25="Heat Pump (Packaged System)",($D25*Sheet2!C$24),IF($B25="Heat Pump (Ground Source)",($D25*Sheet2!C$25),0))))),
IF($B25="Condensing Unit (Split System)",($D25*Sheet2!D$21),IF($B25="Furnace (Split System)",($D25*Sheet2!D$22),IF($B25="Heat Pump (Split System)",($D25*Sheet2!D$23),IF($B25="Heat Pump (Packaged System)",($D25*Sheet2!D$24),IF($B25="Heat Pump (Ground Source)",($D25*Sheet2!D$25),0))))))</f>
        <v>0</v>
      </c>
      <c r="J25" s="60">
        <f>IF($B$12="Electric",
IF($B25="Condensing Unit (Split System)",($D25*Sheet2!E$21),IF($B25="Furnace (Split System)",($D25*Sheet2!E$22),IF($B25="Heat Pump (Split System)",($D25*Sheet2!E$23),IF($B25="Heat Pump (Packaged System)",($D25*Sheet2!E$24),IF($B25="Heat Pump (Ground Source)",($D25*Sheet2!E$25),0))))),
IF($B25="Condensing Unit (Split System)",($D25*Sheet2!F$21),IF($B25="Furnace (Split System)",($D25*Sheet2!F$22),IF($B25="Heat Pump (Split System)",($D25*Sheet2!F$23),IF($B25="Heat Pump (Packaged System)",($D25*Sheet2!F$24),IF($B25="Heat Pump (Ground Source)",($D25*Sheet2!F$25),0))))))</f>
        <v>0</v>
      </c>
      <c r="K25" s="60">
        <f>IF($B$12="Electric",
IF($B25="Condensing Unit (Split System)",($E25*Sheet2!C$21),IF($B25="Furnace (Split System)",($E25*Sheet2!C$22),IF($B25="Heat Pump (Split System)",($E25*Sheet2!C$23),IF($B25="Heat Pump (Packaged System)",($E25*Sheet2!C$24),IF($B25="Heat Pump (Ground Source)",($E25*Sheet2!C$25),0))))),
IF($B25="Condensing Unit (Split System)",($E25*Sheet2!D$21),IF($B25="Furnace (Split System)",($E25*Sheet2!D$22),IF($B25="Heat Pump (Split System)",($E25*Sheet2!D$23),IF($B25="Heat Pump (Packaged System)",($E25*Sheet2!D$24),IF($B25="Heat Pump (Ground Source)",($E25*Sheet2!D$25),0))))))</f>
        <v>0</v>
      </c>
      <c r="L25" s="60">
        <f>IF($B$12="Electric",
IF($B25="Condensing Unit (Split System)",($E25*Sheet2!E$21),IF($B25="Furnace (Split System)",($E25*Sheet2!E$22),IF($B25="Heat Pump (Split System)",($E25*Sheet2!E$23),IF($B25="Heat Pump (Packaged System)",($E25*Sheet2!E$24),IF($B25="Heat Pump (Ground Source)",($E25*Sheet2!E$25),0))))),
IF($B25="Condensing Unit (Split System)",($E25*Sheet2!F$21),IF($B25="Furnace (Split System)",($E25*Sheet2!F$22),IF($B25="Heat Pump (Split System)",($E25*Sheet2!F$23),IF($B25="Heat Pump (Packaged System)",($E25*Sheet2!F$24),IF($B25="Heat Pump (Ground Source)",($E25*Sheet2!F$25),0))))))</f>
        <v>0</v>
      </c>
      <c r="M25" s="105" t="str">
        <f>IF(B25="Condensing Unit (Split System)",18,IF(B25="Furnace (Split System)",15,IF(B25="Heat Pump (Split System)",16,IF(B25="Heat Pump (Packaged System)",15,IF(B25="Heat Pump (Ground Source)",25,"")))))</f>
        <v/>
      </c>
      <c r="N25" s="3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30" ht="34.9" customHeight="1" thickBot="1" x14ac:dyDescent="0.25">
      <c r="A26" s="118"/>
      <c r="B26" s="55"/>
      <c r="C26" s="82" t="str">
        <f>IF(B26="Condensing Unit (Split System)","18 SEER",IF(B26="Furnace (Split System)","95 AFUE",IF(B26="Heat Pump (Split System)","9 HSPF, 18 SEER",IF(B26="Heat Pump (Packaged System)","8.2 HSPF 15 SEER 12 EER",IF(B26="Heat Pump (Ground Source)","17.1 EER, 3.6 COP","")))))</f>
        <v/>
      </c>
      <c r="D26" s="83"/>
      <c r="E26" s="64"/>
      <c r="F26" s="91"/>
      <c r="G26" s="66">
        <f>IF(B26="Condensing Unit (Split System)",(D26*Sheet2!B21),IF(B26="Furnace (Split System)",(D26*Sheet2!B22),IF(B26="Heat Pump (Split System)",(D26*Sheet2!B23),IF(B26="Heat Pump (Packaged System)",(D26*Sheet2!B24),IF(B26="Heat Pump (Ground Source)",(D26*Sheet2!B25),)))))</f>
        <v>0</v>
      </c>
      <c r="H26" s="67">
        <f>IF(B26="Condensing Unit (Split System)",(E26*Sheet2!B21),IF(B26="Furnace (Split System)",(E26*Sheet2!B22),IF(B26="Heat Pump (Split System)",(E26*Sheet2!B23),IF(B26="Heat Pump (Packaged System)",(E26*Sheet2!B24),IF(B26="Heat Pump (Ground Source)",(E26*Sheet2!B25),)))))</f>
        <v>0</v>
      </c>
      <c r="I26" s="68">
        <f>IF($B$12="Electric",
IF($B26="Condensing Unit (Split System)",($D26*Sheet2!C$21),IF($B26="Furnace (Split System)",($D26*Sheet2!C$22),IF($B26="Heat Pump (Split System)",($D26*Sheet2!C$23),IF($B26="Heat Pump (Packaged System)",($D26*Sheet2!C$24),IF($B26="Heat Pump (Ground Source)",($D26*Sheet2!C$25),0))))),
IF($B26="Condensing Unit (Split System)",($D26*Sheet2!D$21),IF($B26="Furnace (Split System)",($D26*Sheet2!D$22),IF($B26="Heat Pump (Split System)",($D26*Sheet2!D$23),IF($B26="Heat Pump (Packaged System)",($D26*Sheet2!D$24),IF($B26="Heat Pump (Ground Source)",($D26*Sheet2!D$25),0))))))</f>
        <v>0</v>
      </c>
      <c r="J26" s="68">
        <f>IF($B$12="Electric",
IF($B26="Condensing Unit (Split System)",($D26*Sheet2!E$21),IF($B26="Furnace (Split System)",($D26*Sheet2!E$22),IF($B26="Heat Pump (Split System)",($D26*Sheet2!E$23),IF($B26="Heat Pump (Packaged System)",($D26*Sheet2!E$24),IF($B26="Heat Pump (Ground Source)",($D26*Sheet2!E$25),0))))),
IF($B26="Condensing Unit (Split System)",($D26*Sheet2!F$21),IF($B26="Furnace (Split System)",($D26*Sheet2!F$22),IF($B26="Heat Pump (Split System)",($D26*Sheet2!F$23),IF($B26="Heat Pump (Packaged System)",($D26*Sheet2!F$24),IF($B26="Heat Pump (Ground Source)",($D26*Sheet2!F$25),0))))))</f>
        <v>0</v>
      </c>
      <c r="K26" s="68">
        <f>IF($B$12="Electric",
IF($B26="Condensing Unit (Split System)",($E26*Sheet2!C$21),IF($B26="Furnace (Split System)",($E26*Sheet2!C$22),IF($B26="Heat Pump (Split System)",($E26*Sheet2!C$23),IF($B26="Heat Pump (Packaged System)",($E26*Sheet2!C$24),IF($B26="Heat Pump (Ground Source)",($E26*Sheet2!C$25),0))))),
IF($B26="Condensing Unit (Split System)",($E26*Sheet2!D$21),IF($B26="Furnace (Split System)",($E26*Sheet2!D$22),IF($B26="Heat Pump (Split System)",($E26*Sheet2!D$23),IF($B26="Heat Pump (Packaged System)",($E26*Sheet2!D$24),IF($B26="Heat Pump (Ground Source)",($E26*Sheet2!D$25),0))))))</f>
        <v>0</v>
      </c>
      <c r="L26" s="68">
        <f>IF($B$12="Electric",
IF($B26="Condensing Unit (Split System)",($E26*Sheet2!E$21),IF($B26="Furnace (Split System)",($E26*Sheet2!E$22),IF($B26="Heat Pump (Split System)",($E26*Sheet2!E$23),IF($B26="Heat Pump (Packaged System)",($E26*Sheet2!E$24),IF($B26="Heat Pump (Ground Source)",($E26*Sheet2!E$25),0))))),
IF($B26="Condensing Unit (Split System)",($E26*Sheet2!F$21),IF($B26="Furnace (Split System)",($E26*Sheet2!F$22),IF($B26="Heat Pump (Split System)",($E26*Sheet2!F$23),IF($B26="Heat Pump (Packaged System)",($E26*Sheet2!F$24),IF($B26="Heat Pump (Ground Source)",($E26*Sheet2!F$25),0))))))</f>
        <v>0</v>
      </c>
      <c r="M26" s="109" t="str">
        <f>IF(B26="Condensing Unit (Split System)",18,IF(B26="Furnace (Split System)",15,IF(B26="Heat Pump (Split System)",16,IF(B26="Heat Pump (Packaged System)",15,IF(B26="Heat Pump (Ground Source)",25,"")))))</f>
        <v/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30" ht="45" customHeight="1" x14ac:dyDescent="0.2">
      <c r="A27" s="117" t="s">
        <v>17</v>
      </c>
      <c r="B27" s="84"/>
      <c r="C27" s="52" t="str">
        <f>IF(B27="Attic Insulation (square feet of attic)","R-60",IF(B27="Wall Insulation (per unit)","R-25 or R-19 with R-5 continuous",""))</f>
        <v/>
      </c>
      <c r="D27" s="51"/>
      <c r="E27" s="58"/>
      <c r="F27" s="92"/>
      <c r="G27" s="70">
        <f>IF(B27="Attic Insulation (square feet of attic)",(D27*Sheet2!B26),IF(B27="Wall Insulation (per unit)",(D27*Sheet2!B27),0))</f>
        <v>0</v>
      </c>
      <c r="H27" s="59">
        <f>IF(B27="Attic Insulation (square feet of attic)",(E27*Sheet2!B26),IF(B27="Wall Insulation (per unit)",(E27*Sheet2!B27),0))</f>
        <v>0</v>
      </c>
      <c r="I27" s="60">
        <f>IF($B$11="Electric",
IF($B27="Attic Insulation (square feet of attic)",($D27*Sheet2!C$26),IF($B27="Wall Insulation (per unit)",($D27*Sheet2!C$27),0)),
IF($B27="Attic Insulation (square feet of attic)",($D27*Sheet2!D$26),IF($B27="Wall Insulation (per unit)",($D27*Sheet2!D$27),0)))</f>
        <v>0</v>
      </c>
      <c r="J27" s="60">
        <f>IF($B$11="Electric",
IF($B27="Attic Insulation (square feet of attic)",($D27*Sheet2!E$26),IF($B27="Wall Insulation (per unit)",($D27*Sheet2!E$27),0)),
IF($B27="Attic Insulation (square feet of attic)",($D27*Sheet2!F$26),IF($B27="Wall Insulation (per unit)",($D27*Sheet2!F$27),0)))</f>
        <v>0</v>
      </c>
      <c r="K27" s="60">
        <f>IF($B$11="Electric",
IF($B27="Attic Insulation (square feet of attic)",($E27*Sheet2!C$26),IF($B27="Wall Insulation (per unit)",($E27*Sheet2!C$27),0)),
IF($B27="Attic Insulation (square feet of attic)",($E27*Sheet2!D$26),IF($B27="Wall Insulation (per unit)",($E27*Sheet2!D$27),0)))</f>
        <v>0</v>
      </c>
      <c r="L27" s="60">
        <f>IF($B$11="Electric",
IF($B27="Attic Insulation (square feet of attic)",($E27*Sheet2!E$26),IF($B27="Wall Insulation (per unit)",($E27*Sheet2!E$27),0)),
IF($B27="Attic Insulation (square feet of attic)",($E27*Sheet2!F$26),IF($B27="Wall Insulation (per unit)",($E27*Sheet2!F$27),0)))</f>
        <v>0</v>
      </c>
      <c r="M27" s="105" t="str">
        <f>IF(B27="Attic Insulation (square feet of attic)",25,IF(B27="Wall Insulation (per unit)",25,""))</f>
        <v/>
      </c>
      <c r="N27" s="3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30" ht="45" customHeight="1" thickBot="1" x14ac:dyDescent="0.25">
      <c r="A28" s="118"/>
      <c r="B28" s="102"/>
      <c r="C28" s="104" t="str">
        <f>IF(B28="Attic Insulation (square feet of attic)","R-60",IF(B28="Wall Insulation (per unit)","R-25 or R-19 with R-5 continuous",""))</f>
        <v/>
      </c>
      <c r="D28" s="55"/>
      <c r="E28" s="65"/>
      <c r="F28" s="91"/>
      <c r="G28" s="66">
        <f>IF(B28="Attic Insulation (square feet of attic)",(D28*Sheet2!B26),IF(B28="Wall Insulation (per unit)",(D28*Sheet2!B27),0))</f>
        <v>0</v>
      </c>
      <c r="H28" s="67">
        <f>IF(B28="Attic Insulation (square feet of attic)",(E28*Sheet2!B26),IF(B28="Wall Insulation (per unit)",(E28*Sheet2!B27),0))</f>
        <v>0</v>
      </c>
      <c r="I28" s="80">
        <f>IF($B$11="Electric",
IF($B28="Attic Insulation (square feet of attic)",($D28*Sheet2!C$26),IF($B28="Wall Insulation (per unit)",($D28*Sheet2!C$27),0)),
IF($B28="Attic Insulation (square feet of attic)",($D28*Sheet2!D$26),IF($B28="Wall Insulation (per unit)",($D28*Sheet2!D$27),0)))</f>
        <v>0</v>
      </c>
      <c r="J28" s="80">
        <f>IF($B$11="Electric",
IF($B28="Attic Insulation (square feet of attic)",($D28*Sheet2!E$26),IF($B28="Wall Insulation (per unit)",($D28*Sheet2!E$27),0)),
IF($B28="Attic Insulation (square feet of attic)",($D28*Sheet2!F$26),IF($B28="Wall Insulation (per unit)",($D28*Sheet2!F$27),0)))</f>
        <v>0</v>
      </c>
      <c r="K28" s="80">
        <f>IF($B$11="Electric",
IF($B28="Attic Insulation (square feet of attic)",($E28*Sheet2!C$26),IF($B28="Wall Insulation (per unit)",($E28*Sheet2!C$27),0)),
IF($B28="Attic Insulation (square feet of attic)",($E28*Sheet2!D$26),IF($B28="Wall Insulation (per unit)",($E28*Sheet2!D$27),0)))</f>
        <v>0</v>
      </c>
      <c r="L28" s="80">
        <f>IF($B$11="Electric",
IF($B28="Attic Insulation (square feet of attic)",($E28*Sheet2!E$26),IF($B28="Wall Insulation (per unit)",($E28*Sheet2!E$27),0)),
IF($B28="Attic Insulation (square feet of attic)",($E28*Sheet2!F$26),IF($B28="Wall Insulation (per unit)",($E28*Sheet2!F$27),0)))</f>
        <v>0</v>
      </c>
      <c r="M28" s="107" t="str">
        <f>IF(B28="Attic Insulation (square feet of attic)",25,IF(B28="Wall Insulation (per unit)",25,""))</f>
        <v/>
      </c>
      <c r="N28" s="3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30" ht="70.150000000000006" customHeight="1" thickBot="1" x14ac:dyDescent="0.25">
      <c r="A29" s="50" t="s">
        <v>18</v>
      </c>
      <c r="B29" s="103"/>
      <c r="C29" s="85" t="str">
        <f>IF(B29="Advanced Framing, Structural Integrated Panels, or Insulated Concrete Forms (per unit)","As Defined by Energy Star Rater Field Checklists for above grade walls","")</f>
        <v/>
      </c>
      <c r="D29" s="75"/>
      <c r="E29" s="86"/>
      <c r="F29" s="93"/>
      <c r="G29" s="87">
        <f>IF(B29="Advanced Framing, Structural Integrated Panels, or Insulated Concrete Forms (per unit)",(D29*Sheet2!B28),0)</f>
        <v>0</v>
      </c>
      <c r="H29" s="79">
        <f>IF(B29="Advanced Framing, Structural Integrated Panels, or Insulated Concrete Forms (per unit)",(E29*Sheet2!B28),0)</f>
        <v>0</v>
      </c>
      <c r="I29" s="80">
        <f>IF($B$11="Electric",
IF($B29="Advanced Framing, Structural Integrated Panels, or Insulated Concrete Forms (per unit)",($D29*Sheet2!C$28),0),
IF($B29="Advanced Framing, Structural Integrated Panels, or Insulated Concrete Forms (per unit)",($D29*Sheet2!D$28),0))</f>
        <v>0</v>
      </c>
      <c r="J29" s="80">
        <f>IF($B$11="Electric",
IF($B29="Advanced Framing, Structural Integrated Panels, or Insulated Concrete Forms (per unit)",($D29*Sheet2!E$28),0),
IF($B29="Advanced Framing, Structural Integrated Panels, or Insulated Concrete Forms (per unit)",($D29*Sheet2!F$28),0))</f>
        <v>0</v>
      </c>
      <c r="K29" s="80">
        <f>IF($B$11="Electric",
IF($B29="Advanced Framing, Structural Integrated Panels, or Insulated Concrete Forms (per unit)",($E29*Sheet2!C$28),0),
IF($B29="Advanced Framing, Structural Integrated Panels, or Insulated Concrete Forms (per unit)",($E29*Sheet2!D$28),0))</f>
        <v>0</v>
      </c>
      <c r="L29" s="80">
        <f>IF($B$11="Electric",
IF($B29="Advanced Framing, Structural Integrated Panels, or Insulated Concrete Forms (per unit)",($E29*Sheet2!E$28),0),
IF($B29="Advanced Framing, Structural Integrated Panels, or Insulated Concrete Forms (per unit)",($E29*Sheet2!F$28),0))</f>
        <v>0</v>
      </c>
      <c r="M29" s="108" t="str">
        <f>IF(B29="Advanced Framing, Structural Integrated Panels, or Insulated Concrete Forms (per unit)",80,"")</f>
        <v/>
      </c>
      <c r="N29" s="3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30" ht="13.5" thickBot="1" x14ac:dyDescent="0.25">
      <c r="A30" s="1"/>
      <c r="B30" s="1"/>
      <c r="C30" s="2"/>
      <c r="D30" s="1"/>
      <c r="E30" s="2"/>
      <c r="F30" s="2"/>
      <c r="G30" s="2"/>
      <c r="H30" s="2"/>
      <c r="I30" s="31"/>
      <c r="J30" s="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2.75" x14ac:dyDescent="0.2">
      <c r="A31" s="136" t="s">
        <v>111</v>
      </c>
      <c r="B31" s="137"/>
      <c r="C31" s="137"/>
      <c r="D31" s="137"/>
      <c r="E31" s="137"/>
      <c r="F31" s="137"/>
      <c r="G31" s="137"/>
      <c r="H31" s="137"/>
      <c r="I31" s="13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2.75" x14ac:dyDescent="0.2">
      <c r="A32" s="139"/>
      <c r="B32" s="140"/>
      <c r="C32" s="140"/>
      <c r="D32" s="140"/>
      <c r="E32" s="140"/>
      <c r="F32" s="140"/>
      <c r="G32" s="140"/>
      <c r="H32" s="140"/>
      <c r="I32" s="14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2.75" x14ac:dyDescent="0.2">
      <c r="A33" s="139"/>
      <c r="B33" s="140"/>
      <c r="C33" s="140"/>
      <c r="D33" s="140"/>
      <c r="E33" s="140"/>
      <c r="F33" s="140"/>
      <c r="G33" s="140"/>
      <c r="H33" s="140"/>
      <c r="I33" s="14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2.75" x14ac:dyDescent="0.2">
      <c r="A34" s="139"/>
      <c r="B34" s="140"/>
      <c r="C34" s="140"/>
      <c r="D34" s="140"/>
      <c r="E34" s="140"/>
      <c r="F34" s="140"/>
      <c r="G34" s="140"/>
      <c r="H34" s="140"/>
      <c r="I34" s="141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2.75" x14ac:dyDescent="0.2">
      <c r="A35" s="139"/>
      <c r="B35" s="140"/>
      <c r="C35" s="140"/>
      <c r="D35" s="140"/>
      <c r="E35" s="140"/>
      <c r="F35" s="140"/>
      <c r="G35" s="140"/>
      <c r="H35" s="140"/>
      <c r="I35" s="14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2.75" x14ac:dyDescent="0.2">
      <c r="A36" s="139"/>
      <c r="B36" s="140"/>
      <c r="C36" s="140"/>
      <c r="D36" s="140"/>
      <c r="E36" s="140"/>
      <c r="F36" s="140"/>
      <c r="G36" s="140"/>
      <c r="H36" s="140"/>
      <c r="I36" s="14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2.75" x14ac:dyDescent="0.2">
      <c r="A37" s="139"/>
      <c r="B37" s="140"/>
      <c r="C37" s="140"/>
      <c r="D37" s="140"/>
      <c r="E37" s="140"/>
      <c r="F37" s="140"/>
      <c r="G37" s="140"/>
      <c r="H37" s="140"/>
      <c r="I37" s="14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3.5" thickBot="1" x14ac:dyDescent="0.25">
      <c r="A38" s="142"/>
      <c r="B38" s="143"/>
      <c r="C38" s="143"/>
      <c r="D38" s="143"/>
      <c r="E38" s="143"/>
      <c r="F38" s="143"/>
      <c r="G38" s="143"/>
      <c r="H38" s="143"/>
      <c r="I38" s="14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2.75" x14ac:dyDescent="0.2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2.75" x14ac:dyDescent="0.2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2.75" x14ac:dyDescent="0.2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2.75" x14ac:dyDescent="0.2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2.75" x14ac:dyDescent="0.2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2.75" x14ac:dyDescent="0.2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2.75" x14ac:dyDescent="0.2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2.75" x14ac:dyDescent="0.2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2.75" x14ac:dyDescent="0.2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2.75" x14ac:dyDescent="0.2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2.75" x14ac:dyDescent="0.2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2.75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2.75" x14ac:dyDescent="0.2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2.75" x14ac:dyDescent="0.2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2.75" x14ac:dyDescent="0.2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2.75" x14ac:dyDescent="0.2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2.75" x14ac:dyDescent="0.2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2.75" x14ac:dyDescent="0.2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2.75" x14ac:dyDescent="0.2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2.75" x14ac:dyDescent="0.2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2.75" x14ac:dyDescent="0.2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2.75" x14ac:dyDescent="0.2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2.75" x14ac:dyDescent="0.2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2.75" x14ac:dyDescent="0.2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2.75" x14ac:dyDescent="0.2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2.75" x14ac:dyDescent="0.2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2.75" x14ac:dyDescent="0.2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2.75" x14ac:dyDescent="0.2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2.75" x14ac:dyDescent="0.2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2.75" x14ac:dyDescent="0.2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2.75" x14ac:dyDescent="0.2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2.75" x14ac:dyDescent="0.2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2.75" x14ac:dyDescent="0.2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2.75" x14ac:dyDescent="0.2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2.75" x14ac:dyDescent="0.2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2.75" x14ac:dyDescent="0.2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2.75" x14ac:dyDescent="0.2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2.75" x14ac:dyDescent="0.2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2.75" x14ac:dyDescent="0.2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2.75" x14ac:dyDescent="0.2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2.75" x14ac:dyDescent="0.2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2.75" x14ac:dyDescent="0.2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2.75" x14ac:dyDescent="0.2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2.75" x14ac:dyDescent="0.2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2.75" x14ac:dyDescent="0.2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2.75" x14ac:dyDescent="0.2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2.75" x14ac:dyDescent="0.2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2.75" x14ac:dyDescent="0.2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2.75" x14ac:dyDescent="0.2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2.75" x14ac:dyDescent="0.2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2.75" x14ac:dyDescent="0.2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2.75" x14ac:dyDescent="0.2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2.75" x14ac:dyDescent="0.2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2.75" x14ac:dyDescent="0.2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2.75" x14ac:dyDescent="0.2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2.75" x14ac:dyDescent="0.2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2.75" x14ac:dyDescent="0.2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2.75" x14ac:dyDescent="0.2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2.75" x14ac:dyDescent="0.2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2.75" x14ac:dyDescent="0.2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2.75" x14ac:dyDescent="0.2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2.75" x14ac:dyDescent="0.2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2.75" x14ac:dyDescent="0.2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2.75" x14ac:dyDescent="0.2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2.75" x14ac:dyDescent="0.2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2.75" x14ac:dyDescent="0.2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2.75" x14ac:dyDescent="0.2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2.75" x14ac:dyDescent="0.2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2.75" x14ac:dyDescent="0.2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2.75" x14ac:dyDescent="0.2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2.75" x14ac:dyDescent="0.2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2.75" x14ac:dyDescent="0.2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2.75" x14ac:dyDescent="0.2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2.75" x14ac:dyDescent="0.2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2.75" x14ac:dyDescent="0.2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2.75" x14ac:dyDescent="0.2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2.75" x14ac:dyDescent="0.2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2.75" x14ac:dyDescent="0.2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2.75" x14ac:dyDescent="0.2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2.75" x14ac:dyDescent="0.2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2.75" x14ac:dyDescent="0.2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2.75" x14ac:dyDescent="0.2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2.75" x14ac:dyDescent="0.2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2.75" x14ac:dyDescent="0.2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2.75" x14ac:dyDescent="0.2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2.75" x14ac:dyDescent="0.2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2.75" x14ac:dyDescent="0.2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2.75" x14ac:dyDescent="0.2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2.75" x14ac:dyDescent="0.2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2.75" x14ac:dyDescent="0.2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2.75" x14ac:dyDescent="0.2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2.75" x14ac:dyDescent="0.2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2.75" x14ac:dyDescent="0.2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2.75" x14ac:dyDescent="0.2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2.75" x14ac:dyDescent="0.2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2.75" x14ac:dyDescent="0.2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2.75" x14ac:dyDescent="0.2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2.75" x14ac:dyDescent="0.2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2.75" x14ac:dyDescent="0.2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2.75" x14ac:dyDescent="0.2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2.75" x14ac:dyDescent="0.2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2.75" x14ac:dyDescent="0.2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2.75" x14ac:dyDescent="0.2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2.75" x14ac:dyDescent="0.2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2.75" x14ac:dyDescent="0.2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2.75" x14ac:dyDescent="0.2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2.75" x14ac:dyDescent="0.2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2.75" x14ac:dyDescent="0.2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2.75" x14ac:dyDescent="0.2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2.75" x14ac:dyDescent="0.2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2.75" x14ac:dyDescent="0.2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2.75" x14ac:dyDescent="0.2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2.75" x14ac:dyDescent="0.2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2.75" x14ac:dyDescent="0.2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2.75" x14ac:dyDescent="0.2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2.75" x14ac:dyDescent="0.2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2.75" x14ac:dyDescent="0.2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2.75" x14ac:dyDescent="0.2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2.75" x14ac:dyDescent="0.2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2.75" x14ac:dyDescent="0.2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2.75" x14ac:dyDescent="0.2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2.75" x14ac:dyDescent="0.2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2.75" x14ac:dyDescent="0.2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2.75" x14ac:dyDescent="0.2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2.75" x14ac:dyDescent="0.2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2.75" x14ac:dyDescent="0.2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2.75" x14ac:dyDescent="0.2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2.75" x14ac:dyDescent="0.2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2.75" x14ac:dyDescent="0.2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2.75" x14ac:dyDescent="0.2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2.75" x14ac:dyDescent="0.2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2.75" x14ac:dyDescent="0.2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2.75" x14ac:dyDescent="0.2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2.75" x14ac:dyDescent="0.2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2.75" x14ac:dyDescent="0.2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2.75" x14ac:dyDescent="0.2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2.75" x14ac:dyDescent="0.2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2.75" x14ac:dyDescent="0.2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2.75" x14ac:dyDescent="0.2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2.75" x14ac:dyDescent="0.2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2.75" x14ac:dyDescent="0.2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2.75" x14ac:dyDescent="0.2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2.75" x14ac:dyDescent="0.2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2.75" x14ac:dyDescent="0.2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2.75" x14ac:dyDescent="0.2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2.75" x14ac:dyDescent="0.2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2.75" x14ac:dyDescent="0.2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2.75" x14ac:dyDescent="0.2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2.75" x14ac:dyDescent="0.2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2.75" x14ac:dyDescent="0.2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2.75" x14ac:dyDescent="0.2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2.75" x14ac:dyDescent="0.2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2.75" x14ac:dyDescent="0.2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2.75" x14ac:dyDescent="0.2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2.75" x14ac:dyDescent="0.2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2.75" x14ac:dyDescent="0.2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2.75" x14ac:dyDescent="0.2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2.75" x14ac:dyDescent="0.2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2.75" x14ac:dyDescent="0.2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2.75" x14ac:dyDescent="0.2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2.75" x14ac:dyDescent="0.2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2.75" x14ac:dyDescent="0.2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2.75" x14ac:dyDescent="0.2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2.75" x14ac:dyDescent="0.2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2.75" x14ac:dyDescent="0.2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2.75" x14ac:dyDescent="0.2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2.75" x14ac:dyDescent="0.2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2.75" x14ac:dyDescent="0.2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2.75" x14ac:dyDescent="0.2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2.75" x14ac:dyDescent="0.2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2.75" x14ac:dyDescent="0.2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2.75" x14ac:dyDescent="0.2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2.75" x14ac:dyDescent="0.2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2.75" x14ac:dyDescent="0.2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2.75" x14ac:dyDescent="0.2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2.75" x14ac:dyDescent="0.2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2.75" x14ac:dyDescent="0.2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2.75" x14ac:dyDescent="0.2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2.75" x14ac:dyDescent="0.2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2.75" x14ac:dyDescent="0.2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2.75" x14ac:dyDescent="0.2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2.75" x14ac:dyDescent="0.2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2.75" x14ac:dyDescent="0.2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2.75" x14ac:dyDescent="0.2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2.75" x14ac:dyDescent="0.2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2.75" x14ac:dyDescent="0.2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2.75" x14ac:dyDescent="0.2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2.75" x14ac:dyDescent="0.2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2.75" x14ac:dyDescent="0.2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2.75" x14ac:dyDescent="0.2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2.75" x14ac:dyDescent="0.2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2.75" x14ac:dyDescent="0.2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2.75" x14ac:dyDescent="0.2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2.75" x14ac:dyDescent="0.2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2.75" x14ac:dyDescent="0.2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2.75" x14ac:dyDescent="0.2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2.75" x14ac:dyDescent="0.2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2.75" x14ac:dyDescent="0.2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2.75" x14ac:dyDescent="0.2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2.75" x14ac:dyDescent="0.2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2.75" x14ac:dyDescent="0.2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2.75" x14ac:dyDescent="0.2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2.75" x14ac:dyDescent="0.2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2.75" x14ac:dyDescent="0.2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2.75" x14ac:dyDescent="0.2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2.75" x14ac:dyDescent="0.2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2.75" x14ac:dyDescent="0.2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2.75" x14ac:dyDescent="0.2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2.75" x14ac:dyDescent="0.2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2.75" x14ac:dyDescent="0.2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2.75" x14ac:dyDescent="0.2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2.75" x14ac:dyDescent="0.2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2.75" x14ac:dyDescent="0.2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2.75" x14ac:dyDescent="0.2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2.75" x14ac:dyDescent="0.2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2.75" x14ac:dyDescent="0.2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2.75" x14ac:dyDescent="0.2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2.75" x14ac:dyDescent="0.2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2.75" x14ac:dyDescent="0.2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2.75" x14ac:dyDescent="0.2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2.75" x14ac:dyDescent="0.2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2.75" x14ac:dyDescent="0.2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2.75" x14ac:dyDescent="0.2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2.75" x14ac:dyDescent="0.2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2.75" x14ac:dyDescent="0.2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2.75" x14ac:dyDescent="0.2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2.75" x14ac:dyDescent="0.2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2.75" x14ac:dyDescent="0.2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2.75" x14ac:dyDescent="0.2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2.75" x14ac:dyDescent="0.2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2.75" x14ac:dyDescent="0.2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2.75" x14ac:dyDescent="0.2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2.75" x14ac:dyDescent="0.2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2.75" x14ac:dyDescent="0.2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2.75" x14ac:dyDescent="0.2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2.75" x14ac:dyDescent="0.2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2.75" x14ac:dyDescent="0.2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2.75" x14ac:dyDescent="0.2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2.75" x14ac:dyDescent="0.2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2.75" x14ac:dyDescent="0.2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2.75" x14ac:dyDescent="0.2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2.75" x14ac:dyDescent="0.2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2.75" x14ac:dyDescent="0.2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2.75" x14ac:dyDescent="0.2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2.75" x14ac:dyDescent="0.2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2.75" x14ac:dyDescent="0.2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2.75" x14ac:dyDescent="0.2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2.75" x14ac:dyDescent="0.2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2.75" x14ac:dyDescent="0.2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2.75" x14ac:dyDescent="0.2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2.75" x14ac:dyDescent="0.2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2.75" x14ac:dyDescent="0.2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2.75" x14ac:dyDescent="0.2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2.75" x14ac:dyDescent="0.2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2.75" x14ac:dyDescent="0.2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2.75" x14ac:dyDescent="0.2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2.75" x14ac:dyDescent="0.2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2.75" x14ac:dyDescent="0.2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2.75" x14ac:dyDescent="0.2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2.75" x14ac:dyDescent="0.2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2.75" x14ac:dyDescent="0.2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2.75" x14ac:dyDescent="0.2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2.75" x14ac:dyDescent="0.2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2.75" x14ac:dyDescent="0.2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2.75" x14ac:dyDescent="0.2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2.75" x14ac:dyDescent="0.2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2.75" x14ac:dyDescent="0.2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2.75" x14ac:dyDescent="0.2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2.75" x14ac:dyDescent="0.2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2.75" x14ac:dyDescent="0.2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2.75" x14ac:dyDescent="0.2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2.75" x14ac:dyDescent="0.2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2.75" x14ac:dyDescent="0.2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2.75" x14ac:dyDescent="0.2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2.75" x14ac:dyDescent="0.2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2.75" x14ac:dyDescent="0.2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2.75" x14ac:dyDescent="0.2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2.75" x14ac:dyDescent="0.2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2.75" x14ac:dyDescent="0.2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2.75" x14ac:dyDescent="0.2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2.75" x14ac:dyDescent="0.2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2.75" x14ac:dyDescent="0.2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2.75" x14ac:dyDescent="0.2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2.75" x14ac:dyDescent="0.2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2.75" x14ac:dyDescent="0.2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2.75" x14ac:dyDescent="0.2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2.75" x14ac:dyDescent="0.2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2.75" x14ac:dyDescent="0.2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2.75" x14ac:dyDescent="0.2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2.75" x14ac:dyDescent="0.2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2.75" x14ac:dyDescent="0.2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2.75" x14ac:dyDescent="0.2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2.75" x14ac:dyDescent="0.2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2.75" x14ac:dyDescent="0.2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2.75" x14ac:dyDescent="0.2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2.75" x14ac:dyDescent="0.2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2.75" x14ac:dyDescent="0.2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2.75" x14ac:dyDescent="0.2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2.75" x14ac:dyDescent="0.2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2.75" x14ac:dyDescent="0.2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2.75" x14ac:dyDescent="0.2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2.75" x14ac:dyDescent="0.2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2.75" x14ac:dyDescent="0.2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2.75" x14ac:dyDescent="0.2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2.75" x14ac:dyDescent="0.2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2.75" x14ac:dyDescent="0.2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2.75" x14ac:dyDescent="0.2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2.75" x14ac:dyDescent="0.2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2.75" x14ac:dyDescent="0.2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2.75" x14ac:dyDescent="0.2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2.75" x14ac:dyDescent="0.2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2.75" x14ac:dyDescent="0.2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2.75" x14ac:dyDescent="0.2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2.75" x14ac:dyDescent="0.2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2.75" x14ac:dyDescent="0.2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2.75" x14ac:dyDescent="0.2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2.75" x14ac:dyDescent="0.2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2.75" x14ac:dyDescent="0.2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2.75" x14ac:dyDescent="0.2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2.75" x14ac:dyDescent="0.2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2.75" x14ac:dyDescent="0.2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2.75" x14ac:dyDescent="0.2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2.75" x14ac:dyDescent="0.2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2.75" x14ac:dyDescent="0.2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2.75" x14ac:dyDescent="0.2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2.75" x14ac:dyDescent="0.2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2.75" x14ac:dyDescent="0.2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2.75" x14ac:dyDescent="0.2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2.75" x14ac:dyDescent="0.2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2.75" x14ac:dyDescent="0.2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2.75" x14ac:dyDescent="0.2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2.75" x14ac:dyDescent="0.2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2.75" x14ac:dyDescent="0.2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2.75" x14ac:dyDescent="0.2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2.75" x14ac:dyDescent="0.2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2.75" x14ac:dyDescent="0.2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2.75" x14ac:dyDescent="0.2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2.75" x14ac:dyDescent="0.2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2.75" x14ac:dyDescent="0.2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2.75" x14ac:dyDescent="0.2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2.75" x14ac:dyDescent="0.2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2.75" x14ac:dyDescent="0.2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2.75" x14ac:dyDescent="0.2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2.75" x14ac:dyDescent="0.2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2.75" x14ac:dyDescent="0.2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2.75" x14ac:dyDescent="0.2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2.75" x14ac:dyDescent="0.2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2.75" x14ac:dyDescent="0.2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2.75" x14ac:dyDescent="0.2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2.75" x14ac:dyDescent="0.2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2.75" x14ac:dyDescent="0.2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2.75" x14ac:dyDescent="0.2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2.75" x14ac:dyDescent="0.2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2.75" x14ac:dyDescent="0.2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2.75" x14ac:dyDescent="0.2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2.75" x14ac:dyDescent="0.2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2.75" x14ac:dyDescent="0.2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2.75" x14ac:dyDescent="0.2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2.75" x14ac:dyDescent="0.2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2.75" x14ac:dyDescent="0.2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2.75" x14ac:dyDescent="0.2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2.75" x14ac:dyDescent="0.2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2.75" x14ac:dyDescent="0.2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2.75" x14ac:dyDescent="0.2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2.75" x14ac:dyDescent="0.2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2.75" x14ac:dyDescent="0.2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2.75" x14ac:dyDescent="0.2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2.75" x14ac:dyDescent="0.2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2.75" x14ac:dyDescent="0.2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2.75" x14ac:dyDescent="0.2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2.75" x14ac:dyDescent="0.2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2.75" x14ac:dyDescent="0.2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2.75" x14ac:dyDescent="0.2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2.75" x14ac:dyDescent="0.2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2.75" x14ac:dyDescent="0.2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2.75" x14ac:dyDescent="0.2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2.75" x14ac:dyDescent="0.2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2.75" x14ac:dyDescent="0.2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2.75" x14ac:dyDescent="0.2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2.75" x14ac:dyDescent="0.2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2.75" x14ac:dyDescent="0.2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2.75" x14ac:dyDescent="0.2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2.75" x14ac:dyDescent="0.2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2.75" x14ac:dyDescent="0.2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2.75" x14ac:dyDescent="0.2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2.75" x14ac:dyDescent="0.2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2.75" x14ac:dyDescent="0.2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2.75" x14ac:dyDescent="0.2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2.75" x14ac:dyDescent="0.2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2.75" x14ac:dyDescent="0.2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2.75" x14ac:dyDescent="0.2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2.75" x14ac:dyDescent="0.2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2.75" x14ac:dyDescent="0.2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2.75" x14ac:dyDescent="0.2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2.75" x14ac:dyDescent="0.2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2.75" x14ac:dyDescent="0.2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2.75" x14ac:dyDescent="0.2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2.75" x14ac:dyDescent="0.2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2.75" x14ac:dyDescent="0.2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2.75" x14ac:dyDescent="0.2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2.75" x14ac:dyDescent="0.2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2.75" x14ac:dyDescent="0.2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2.75" x14ac:dyDescent="0.2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2.75" x14ac:dyDescent="0.2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2.75" x14ac:dyDescent="0.2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2.75" x14ac:dyDescent="0.2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2.75" x14ac:dyDescent="0.2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2.75" x14ac:dyDescent="0.2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2.75" x14ac:dyDescent="0.2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2.75" x14ac:dyDescent="0.2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2.75" x14ac:dyDescent="0.2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2.75" x14ac:dyDescent="0.2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2.75" x14ac:dyDescent="0.2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2.75" x14ac:dyDescent="0.2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2.75" x14ac:dyDescent="0.2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2.75" x14ac:dyDescent="0.2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2.75" x14ac:dyDescent="0.2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2.75" x14ac:dyDescent="0.2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2.75" x14ac:dyDescent="0.2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2.75" x14ac:dyDescent="0.2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2.75" x14ac:dyDescent="0.2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2.75" x14ac:dyDescent="0.2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2.75" x14ac:dyDescent="0.2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2.75" x14ac:dyDescent="0.2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2.75" x14ac:dyDescent="0.2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2.75" x14ac:dyDescent="0.2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2.75" x14ac:dyDescent="0.2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2.75" x14ac:dyDescent="0.2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2.75" x14ac:dyDescent="0.2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2.75" x14ac:dyDescent="0.2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2.75" x14ac:dyDescent="0.2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2.75" x14ac:dyDescent="0.2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2.75" x14ac:dyDescent="0.2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2.75" x14ac:dyDescent="0.2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2.75" x14ac:dyDescent="0.2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2.75" x14ac:dyDescent="0.2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2.75" x14ac:dyDescent="0.2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2.75" x14ac:dyDescent="0.2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2.75" x14ac:dyDescent="0.2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2.75" x14ac:dyDescent="0.2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2.75" x14ac:dyDescent="0.2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2.75" x14ac:dyDescent="0.2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2.75" x14ac:dyDescent="0.2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2.75" x14ac:dyDescent="0.2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2.75" x14ac:dyDescent="0.2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2.75" x14ac:dyDescent="0.2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2.75" x14ac:dyDescent="0.2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2.75" x14ac:dyDescent="0.2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2.75" x14ac:dyDescent="0.2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2.75" x14ac:dyDescent="0.2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2.75" x14ac:dyDescent="0.2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2.75" x14ac:dyDescent="0.2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2.75" x14ac:dyDescent="0.2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2.75" x14ac:dyDescent="0.2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2.75" x14ac:dyDescent="0.2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2.75" x14ac:dyDescent="0.2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2.75" x14ac:dyDescent="0.2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2.75" x14ac:dyDescent="0.2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2.75" x14ac:dyDescent="0.2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2.75" x14ac:dyDescent="0.2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2.75" x14ac:dyDescent="0.2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2.75" x14ac:dyDescent="0.2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2.75" x14ac:dyDescent="0.2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2.75" x14ac:dyDescent="0.2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2.75" x14ac:dyDescent="0.2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2.75" x14ac:dyDescent="0.2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2.75" x14ac:dyDescent="0.2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2.75" x14ac:dyDescent="0.2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2.75" x14ac:dyDescent="0.2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2.75" x14ac:dyDescent="0.2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2.75" x14ac:dyDescent="0.2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2.75" x14ac:dyDescent="0.2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2.75" x14ac:dyDescent="0.2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2.75" x14ac:dyDescent="0.2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2.75" x14ac:dyDescent="0.2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2.75" x14ac:dyDescent="0.2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2.75" x14ac:dyDescent="0.2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2.75" x14ac:dyDescent="0.2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2.75" x14ac:dyDescent="0.2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2.75" x14ac:dyDescent="0.2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2.75" x14ac:dyDescent="0.2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2.75" x14ac:dyDescent="0.2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2.75" x14ac:dyDescent="0.2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2.75" x14ac:dyDescent="0.2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2.75" x14ac:dyDescent="0.2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2.75" x14ac:dyDescent="0.2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2.75" x14ac:dyDescent="0.2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2.75" x14ac:dyDescent="0.2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2.75" x14ac:dyDescent="0.2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2.75" x14ac:dyDescent="0.2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2.75" x14ac:dyDescent="0.2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2.75" x14ac:dyDescent="0.2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2.75" x14ac:dyDescent="0.2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2.75" x14ac:dyDescent="0.2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2.75" x14ac:dyDescent="0.2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2.75" x14ac:dyDescent="0.2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2.75" x14ac:dyDescent="0.2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2.75" x14ac:dyDescent="0.2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2.75" x14ac:dyDescent="0.2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2.75" x14ac:dyDescent="0.2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2.75" x14ac:dyDescent="0.2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2.75" x14ac:dyDescent="0.2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2.75" x14ac:dyDescent="0.2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2.75" x14ac:dyDescent="0.2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2.75" x14ac:dyDescent="0.2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2.75" x14ac:dyDescent="0.2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2.75" x14ac:dyDescent="0.2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2.75" x14ac:dyDescent="0.2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2.75" x14ac:dyDescent="0.2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2.75" x14ac:dyDescent="0.2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2.75" x14ac:dyDescent="0.2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2.75" x14ac:dyDescent="0.2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2.75" x14ac:dyDescent="0.2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2.75" x14ac:dyDescent="0.2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2.75" x14ac:dyDescent="0.2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2.75" x14ac:dyDescent="0.2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2.75" x14ac:dyDescent="0.2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2.75" x14ac:dyDescent="0.2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2.75" x14ac:dyDescent="0.2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2.75" x14ac:dyDescent="0.2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2.75" x14ac:dyDescent="0.2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2.75" x14ac:dyDescent="0.2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2.75" x14ac:dyDescent="0.2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2.75" x14ac:dyDescent="0.2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2.75" x14ac:dyDescent="0.2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2.75" x14ac:dyDescent="0.2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2.75" x14ac:dyDescent="0.2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2.75" x14ac:dyDescent="0.2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2.75" x14ac:dyDescent="0.2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2.75" x14ac:dyDescent="0.2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2.75" x14ac:dyDescent="0.2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2.75" x14ac:dyDescent="0.2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2.75" x14ac:dyDescent="0.2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2.75" x14ac:dyDescent="0.2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2.75" x14ac:dyDescent="0.2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2.75" x14ac:dyDescent="0.2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2.75" x14ac:dyDescent="0.2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2.75" x14ac:dyDescent="0.2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2.75" x14ac:dyDescent="0.2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2.75" x14ac:dyDescent="0.2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2.75" x14ac:dyDescent="0.2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2.75" x14ac:dyDescent="0.2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2.75" x14ac:dyDescent="0.2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2.75" x14ac:dyDescent="0.2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2.75" x14ac:dyDescent="0.2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2.75" x14ac:dyDescent="0.2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2.75" x14ac:dyDescent="0.2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2.75" x14ac:dyDescent="0.2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2.75" x14ac:dyDescent="0.2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2.75" x14ac:dyDescent="0.2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2.75" x14ac:dyDescent="0.2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2.75" x14ac:dyDescent="0.2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2.75" x14ac:dyDescent="0.2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2.75" x14ac:dyDescent="0.2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2.75" x14ac:dyDescent="0.2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2.75" x14ac:dyDescent="0.2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2.75" x14ac:dyDescent="0.2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2.75" x14ac:dyDescent="0.2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2.75" x14ac:dyDescent="0.2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2.75" x14ac:dyDescent="0.2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2.75" x14ac:dyDescent="0.2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2.75" x14ac:dyDescent="0.2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2.75" x14ac:dyDescent="0.2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2.75" x14ac:dyDescent="0.2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2.75" x14ac:dyDescent="0.2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2.75" x14ac:dyDescent="0.2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2.75" x14ac:dyDescent="0.2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2.75" x14ac:dyDescent="0.2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2.75" x14ac:dyDescent="0.2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2.75" x14ac:dyDescent="0.2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2.75" x14ac:dyDescent="0.2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2.75" x14ac:dyDescent="0.2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2.75" x14ac:dyDescent="0.2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2.75" x14ac:dyDescent="0.2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2.75" x14ac:dyDescent="0.2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2.75" x14ac:dyDescent="0.2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2.75" x14ac:dyDescent="0.2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2.75" x14ac:dyDescent="0.2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2.75" x14ac:dyDescent="0.2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2.75" x14ac:dyDescent="0.2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2.75" x14ac:dyDescent="0.2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2.75" x14ac:dyDescent="0.2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2.75" x14ac:dyDescent="0.2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2.75" x14ac:dyDescent="0.2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2.75" x14ac:dyDescent="0.2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2.75" x14ac:dyDescent="0.2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2.75" x14ac:dyDescent="0.2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2.75" x14ac:dyDescent="0.2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2.75" x14ac:dyDescent="0.2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2.75" x14ac:dyDescent="0.2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2.75" x14ac:dyDescent="0.2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2.75" x14ac:dyDescent="0.2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2.75" x14ac:dyDescent="0.2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2.75" x14ac:dyDescent="0.2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2.75" x14ac:dyDescent="0.2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2.75" x14ac:dyDescent="0.2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2.75" x14ac:dyDescent="0.2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2.75" x14ac:dyDescent="0.2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2.75" x14ac:dyDescent="0.2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2.75" x14ac:dyDescent="0.2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2.75" x14ac:dyDescent="0.2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2.75" x14ac:dyDescent="0.2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2.75" x14ac:dyDescent="0.2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2.75" x14ac:dyDescent="0.2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2.75" x14ac:dyDescent="0.2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2.75" x14ac:dyDescent="0.2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2.75" x14ac:dyDescent="0.2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2.75" x14ac:dyDescent="0.2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2.75" x14ac:dyDescent="0.2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2.75" x14ac:dyDescent="0.2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2.75" x14ac:dyDescent="0.2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2.75" x14ac:dyDescent="0.2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2.75" x14ac:dyDescent="0.2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2.75" x14ac:dyDescent="0.2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2.75" x14ac:dyDescent="0.2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2.75" x14ac:dyDescent="0.2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2.75" x14ac:dyDescent="0.2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2.75" x14ac:dyDescent="0.2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2.75" x14ac:dyDescent="0.2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2.75" x14ac:dyDescent="0.2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2.75" x14ac:dyDescent="0.2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2.75" x14ac:dyDescent="0.2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2.75" x14ac:dyDescent="0.2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2.75" x14ac:dyDescent="0.2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2.75" x14ac:dyDescent="0.2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2.75" x14ac:dyDescent="0.2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2.75" x14ac:dyDescent="0.2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2.75" x14ac:dyDescent="0.2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2.75" x14ac:dyDescent="0.2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2.75" x14ac:dyDescent="0.2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2.75" x14ac:dyDescent="0.2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2.75" x14ac:dyDescent="0.2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2.75" x14ac:dyDescent="0.2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2.75" x14ac:dyDescent="0.2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2.75" x14ac:dyDescent="0.2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2.75" x14ac:dyDescent="0.2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2.75" x14ac:dyDescent="0.2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2.75" x14ac:dyDescent="0.2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2.75" x14ac:dyDescent="0.2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2.75" x14ac:dyDescent="0.2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2.75" x14ac:dyDescent="0.2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2.75" x14ac:dyDescent="0.2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2.75" x14ac:dyDescent="0.2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2.75" x14ac:dyDescent="0.2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2.75" x14ac:dyDescent="0.2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2.75" x14ac:dyDescent="0.2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2.75" x14ac:dyDescent="0.2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2.75" x14ac:dyDescent="0.2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2.75" x14ac:dyDescent="0.2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2.75" x14ac:dyDescent="0.2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2.75" x14ac:dyDescent="0.2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2.75" x14ac:dyDescent="0.2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2.75" x14ac:dyDescent="0.2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2.75" x14ac:dyDescent="0.2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2.75" x14ac:dyDescent="0.2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2.75" x14ac:dyDescent="0.2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2.75" x14ac:dyDescent="0.2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2.75" x14ac:dyDescent="0.2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2.75" x14ac:dyDescent="0.2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2.75" x14ac:dyDescent="0.2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2.75" x14ac:dyDescent="0.2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2.75" x14ac:dyDescent="0.2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2.75" x14ac:dyDescent="0.2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2.75" x14ac:dyDescent="0.2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2.75" x14ac:dyDescent="0.2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2.75" x14ac:dyDescent="0.2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2.75" x14ac:dyDescent="0.2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2.75" x14ac:dyDescent="0.2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2.75" x14ac:dyDescent="0.2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2.75" x14ac:dyDescent="0.2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2.75" x14ac:dyDescent="0.2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2.75" x14ac:dyDescent="0.2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2.75" x14ac:dyDescent="0.2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2.75" x14ac:dyDescent="0.2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2.75" x14ac:dyDescent="0.2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2.75" x14ac:dyDescent="0.2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2.75" x14ac:dyDescent="0.2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2.75" x14ac:dyDescent="0.2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2.75" x14ac:dyDescent="0.2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2.75" x14ac:dyDescent="0.2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2.75" x14ac:dyDescent="0.2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2.75" x14ac:dyDescent="0.2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2.75" x14ac:dyDescent="0.2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2.75" x14ac:dyDescent="0.2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2.75" x14ac:dyDescent="0.2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2.75" x14ac:dyDescent="0.2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2.75" x14ac:dyDescent="0.2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2.75" x14ac:dyDescent="0.2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2.75" x14ac:dyDescent="0.2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2.75" x14ac:dyDescent="0.2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2.75" x14ac:dyDescent="0.2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2.75" x14ac:dyDescent="0.2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2.75" x14ac:dyDescent="0.2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2.75" x14ac:dyDescent="0.2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2.75" x14ac:dyDescent="0.2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2.75" x14ac:dyDescent="0.2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2.75" x14ac:dyDescent="0.2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2.75" x14ac:dyDescent="0.2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2.75" x14ac:dyDescent="0.2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2.75" x14ac:dyDescent="0.2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2.75" x14ac:dyDescent="0.2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2.75" x14ac:dyDescent="0.2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2.75" x14ac:dyDescent="0.2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2.75" x14ac:dyDescent="0.2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2.75" x14ac:dyDescent="0.2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2.75" x14ac:dyDescent="0.2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2.75" x14ac:dyDescent="0.2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2.75" x14ac:dyDescent="0.2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2.75" x14ac:dyDescent="0.2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2.75" x14ac:dyDescent="0.2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2.75" x14ac:dyDescent="0.2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2.75" x14ac:dyDescent="0.2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2.75" x14ac:dyDescent="0.2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2.75" x14ac:dyDescent="0.2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2.75" x14ac:dyDescent="0.2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2.75" x14ac:dyDescent="0.2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2.75" x14ac:dyDescent="0.2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2.75" x14ac:dyDescent="0.2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2.75" x14ac:dyDescent="0.2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2.75" x14ac:dyDescent="0.2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2.75" x14ac:dyDescent="0.2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2.75" x14ac:dyDescent="0.2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2.75" x14ac:dyDescent="0.2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2.75" x14ac:dyDescent="0.2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2.75" x14ac:dyDescent="0.2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2.75" x14ac:dyDescent="0.2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2.75" x14ac:dyDescent="0.2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2.75" x14ac:dyDescent="0.2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2.75" x14ac:dyDescent="0.2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2.75" x14ac:dyDescent="0.2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2.75" x14ac:dyDescent="0.2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2.75" x14ac:dyDescent="0.2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2.75" x14ac:dyDescent="0.2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2.75" x14ac:dyDescent="0.2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2.75" x14ac:dyDescent="0.2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2.75" x14ac:dyDescent="0.2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2.75" x14ac:dyDescent="0.2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2.75" x14ac:dyDescent="0.2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2.75" x14ac:dyDescent="0.2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2.75" x14ac:dyDescent="0.2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2.75" x14ac:dyDescent="0.2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2.75" x14ac:dyDescent="0.2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2.75" x14ac:dyDescent="0.2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2.75" x14ac:dyDescent="0.2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2.75" x14ac:dyDescent="0.2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2.75" x14ac:dyDescent="0.2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2.75" x14ac:dyDescent="0.2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2.75" x14ac:dyDescent="0.2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2.75" x14ac:dyDescent="0.2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2.75" x14ac:dyDescent="0.2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2.75" x14ac:dyDescent="0.2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2.75" x14ac:dyDescent="0.2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2.75" x14ac:dyDescent="0.2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2.75" x14ac:dyDescent="0.2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2.75" x14ac:dyDescent="0.2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2.75" x14ac:dyDescent="0.2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2.75" x14ac:dyDescent="0.2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2.75" x14ac:dyDescent="0.2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2.75" x14ac:dyDescent="0.2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2.75" x14ac:dyDescent="0.2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2.75" x14ac:dyDescent="0.2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2.75" x14ac:dyDescent="0.2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2.75" x14ac:dyDescent="0.2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2.75" x14ac:dyDescent="0.2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2.75" x14ac:dyDescent="0.2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2.75" x14ac:dyDescent="0.2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2.75" x14ac:dyDescent="0.2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2.75" x14ac:dyDescent="0.2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2.75" x14ac:dyDescent="0.2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2.75" x14ac:dyDescent="0.2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2.75" x14ac:dyDescent="0.2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2.75" x14ac:dyDescent="0.2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2.75" x14ac:dyDescent="0.2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2.75" x14ac:dyDescent="0.2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2.75" x14ac:dyDescent="0.2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2.75" x14ac:dyDescent="0.2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2.75" x14ac:dyDescent="0.2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2.75" x14ac:dyDescent="0.2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2.75" x14ac:dyDescent="0.2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2.75" x14ac:dyDescent="0.2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2.75" x14ac:dyDescent="0.2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2.75" x14ac:dyDescent="0.2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2.75" x14ac:dyDescent="0.2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2.75" x14ac:dyDescent="0.2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2.75" x14ac:dyDescent="0.2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2.75" x14ac:dyDescent="0.2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2.75" x14ac:dyDescent="0.2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2.75" x14ac:dyDescent="0.2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2.75" x14ac:dyDescent="0.2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2.75" x14ac:dyDescent="0.2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2.75" x14ac:dyDescent="0.2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2.75" x14ac:dyDescent="0.2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2.75" x14ac:dyDescent="0.2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2.75" x14ac:dyDescent="0.2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2.75" x14ac:dyDescent="0.2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2.75" x14ac:dyDescent="0.2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2.75" x14ac:dyDescent="0.2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2.75" x14ac:dyDescent="0.2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2.75" x14ac:dyDescent="0.2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2.75" x14ac:dyDescent="0.2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2.75" x14ac:dyDescent="0.2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2.75" x14ac:dyDescent="0.2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2.75" x14ac:dyDescent="0.2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2.75" x14ac:dyDescent="0.2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2.75" x14ac:dyDescent="0.2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2.75" x14ac:dyDescent="0.2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2.75" x14ac:dyDescent="0.2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2.75" x14ac:dyDescent="0.2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2.75" x14ac:dyDescent="0.2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2.75" x14ac:dyDescent="0.2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2.75" x14ac:dyDescent="0.2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2.75" x14ac:dyDescent="0.2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2.75" x14ac:dyDescent="0.2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2.75" x14ac:dyDescent="0.2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2.75" x14ac:dyDescent="0.2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2.75" x14ac:dyDescent="0.2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2.75" x14ac:dyDescent="0.2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2.75" x14ac:dyDescent="0.2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2.75" x14ac:dyDescent="0.2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2.75" x14ac:dyDescent="0.2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2.75" x14ac:dyDescent="0.2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2.75" x14ac:dyDescent="0.2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2.75" x14ac:dyDescent="0.2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2.75" x14ac:dyDescent="0.2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2.75" x14ac:dyDescent="0.2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2.75" x14ac:dyDescent="0.2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2.75" x14ac:dyDescent="0.2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2.75" x14ac:dyDescent="0.2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2.75" x14ac:dyDescent="0.2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2.75" x14ac:dyDescent="0.2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2.75" x14ac:dyDescent="0.2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2.75" x14ac:dyDescent="0.2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2.75" x14ac:dyDescent="0.2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2.75" x14ac:dyDescent="0.2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2.75" x14ac:dyDescent="0.2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2.75" x14ac:dyDescent="0.2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2.75" x14ac:dyDescent="0.2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2.75" x14ac:dyDescent="0.2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2.75" x14ac:dyDescent="0.2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2.75" x14ac:dyDescent="0.2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2.75" x14ac:dyDescent="0.2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2.75" x14ac:dyDescent="0.2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2.75" x14ac:dyDescent="0.2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2.75" x14ac:dyDescent="0.2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2.75" x14ac:dyDescent="0.2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2.75" x14ac:dyDescent="0.2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2.75" x14ac:dyDescent="0.2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2.75" x14ac:dyDescent="0.2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2.75" x14ac:dyDescent="0.2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2.75" x14ac:dyDescent="0.2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2.75" x14ac:dyDescent="0.2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2.75" x14ac:dyDescent="0.2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2.75" x14ac:dyDescent="0.2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2.75" x14ac:dyDescent="0.2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2.75" x14ac:dyDescent="0.2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2.75" x14ac:dyDescent="0.2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2.75" x14ac:dyDescent="0.2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2.75" x14ac:dyDescent="0.2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2.75" x14ac:dyDescent="0.2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2.75" x14ac:dyDescent="0.2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2.75" x14ac:dyDescent="0.2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2.75" x14ac:dyDescent="0.2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2.75" x14ac:dyDescent="0.2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2.75" x14ac:dyDescent="0.2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2.75" x14ac:dyDescent="0.2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2.75" x14ac:dyDescent="0.2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2.75" x14ac:dyDescent="0.2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2.75" x14ac:dyDescent="0.2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2.75" x14ac:dyDescent="0.2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2.75" x14ac:dyDescent="0.2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2.75" x14ac:dyDescent="0.2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2.75" x14ac:dyDescent="0.2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2.75" x14ac:dyDescent="0.2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2.75" x14ac:dyDescent="0.2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2.75" x14ac:dyDescent="0.2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2.75" x14ac:dyDescent="0.2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2.75" x14ac:dyDescent="0.2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2.75" x14ac:dyDescent="0.2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2.75" x14ac:dyDescent="0.2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2.75" x14ac:dyDescent="0.2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2.75" x14ac:dyDescent="0.2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2.75" x14ac:dyDescent="0.2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2.75" x14ac:dyDescent="0.2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2.75" x14ac:dyDescent="0.2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2.75" x14ac:dyDescent="0.2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2.75" x14ac:dyDescent="0.2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2.75" x14ac:dyDescent="0.2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2.75" x14ac:dyDescent="0.2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2.75" x14ac:dyDescent="0.2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2.75" x14ac:dyDescent="0.2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2.75" x14ac:dyDescent="0.2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2.75" x14ac:dyDescent="0.2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2.75" x14ac:dyDescent="0.2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2.75" x14ac:dyDescent="0.2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2.75" x14ac:dyDescent="0.2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2.75" x14ac:dyDescent="0.2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2.75" x14ac:dyDescent="0.2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2.75" x14ac:dyDescent="0.2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2.75" x14ac:dyDescent="0.2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2.75" x14ac:dyDescent="0.2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2.75" x14ac:dyDescent="0.2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2.75" x14ac:dyDescent="0.2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2.75" x14ac:dyDescent="0.2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2.75" x14ac:dyDescent="0.2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2.75" x14ac:dyDescent="0.2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2.75" x14ac:dyDescent="0.2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2.75" x14ac:dyDescent="0.2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2.75" x14ac:dyDescent="0.2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2.75" x14ac:dyDescent="0.2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2.75" x14ac:dyDescent="0.2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2.75" x14ac:dyDescent="0.2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2.75" x14ac:dyDescent="0.2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2.75" x14ac:dyDescent="0.2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2.75" x14ac:dyDescent="0.2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2.75" x14ac:dyDescent="0.2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2.75" x14ac:dyDescent="0.2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2.75" x14ac:dyDescent="0.2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2.75" x14ac:dyDescent="0.2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2.75" x14ac:dyDescent="0.2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2.75" x14ac:dyDescent="0.2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2.75" x14ac:dyDescent="0.2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2.75" x14ac:dyDescent="0.2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2.75" x14ac:dyDescent="0.2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2.75" x14ac:dyDescent="0.2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2.75" x14ac:dyDescent="0.2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2.75" x14ac:dyDescent="0.2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2.75" x14ac:dyDescent="0.2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2.75" x14ac:dyDescent="0.2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2.75" x14ac:dyDescent="0.2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2.75" x14ac:dyDescent="0.2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2.75" x14ac:dyDescent="0.2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2.75" x14ac:dyDescent="0.2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2.75" x14ac:dyDescent="0.2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2.75" x14ac:dyDescent="0.2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2.75" x14ac:dyDescent="0.2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2.75" x14ac:dyDescent="0.2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2.75" x14ac:dyDescent="0.2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2.75" x14ac:dyDescent="0.2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2.75" x14ac:dyDescent="0.2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2.75" x14ac:dyDescent="0.2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2.75" x14ac:dyDescent="0.2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2.75" x14ac:dyDescent="0.2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2.75" x14ac:dyDescent="0.2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2.75" x14ac:dyDescent="0.2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2.75" x14ac:dyDescent="0.2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2.75" x14ac:dyDescent="0.2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2.75" x14ac:dyDescent="0.2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2.75" x14ac:dyDescent="0.2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2.75" x14ac:dyDescent="0.2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2.75" x14ac:dyDescent="0.2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2.75" x14ac:dyDescent="0.2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2.75" x14ac:dyDescent="0.2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2.75" x14ac:dyDescent="0.2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2.75" x14ac:dyDescent="0.2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2.75" x14ac:dyDescent="0.2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2.75" x14ac:dyDescent="0.2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2.75" x14ac:dyDescent="0.2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2.75" x14ac:dyDescent="0.2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2.75" x14ac:dyDescent="0.2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2.75" x14ac:dyDescent="0.2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2.75" x14ac:dyDescent="0.2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</sheetData>
  <sheetProtection password="C156" sheet="1" objects="1" scenarios="1"/>
  <mergeCells count="22">
    <mergeCell ref="A25:A26"/>
    <mergeCell ref="A27:A28"/>
    <mergeCell ref="A31:I38"/>
    <mergeCell ref="B9:D9"/>
    <mergeCell ref="B10:D10"/>
    <mergeCell ref="A14:D14"/>
    <mergeCell ref="A19:A21"/>
    <mergeCell ref="B11:D11"/>
    <mergeCell ref="B12:D12"/>
    <mergeCell ref="A16:A18"/>
    <mergeCell ref="G1:H1"/>
    <mergeCell ref="G2:H2"/>
    <mergeCell ref="G3:H3"/>
    <mergeCell ref="G4:H4"/>
    <mergeCell ref="A22:A23"/>
    <mergeCell ref="B1:E1"/>
    <mergeCell ref="B2:E2"/>
    <mergeCell ref="B3:E3"/>
    <mergeCell ref="B4:E4"/>
    <mergeCell ref="B5:E5"/>
    <mergeCell ref="B6:E6"/>
    <mergeCell ref="A8:D8"/>
  </mergeCells>
  <conditionalFormatting sqref="A16 A19 A22 A24:A25">
    <cfRule type="notContainsBlanks" dxfId="2" priority="3">
      <formula>LEN(TRIM(A16))&gt;0</formula>
    </cfRule>
  </conditionalFormatting>
  <conditionalFormatting sqref="A27">
    <cfRule type="notContainsBlanks" dxfId="1" priority="2">
      <formula>LEN(TRIM(A27))&gt;0</formula>
    </cfRule>
  </conditionalFormatting>
  <conditionalFormatting sqref="A29">
    <cfRule type="notContainsBlanks" dxfId="0" priority="1">
      <formula>LEN(TRIM(A29))&gt;0</formula>
    </cfRule>
  </conditionalFormatting>
  <dataValidations count="6">
    <dataValidation type="list" allowBlank="1" sqref="B22:B23">
      <formula1>DHW</formula1>
    </dataValidation>
    <dataValidation type="list" allowBlank="1" sqref="B25">
      <formula1>HVAC</formula1>
    </dataValidation>
    <dataValidation type="list" allowBlank="1" sqref="B24">
      <formula1>Fenestration</formula1>
    </dataValidation>
    <dataValidation type="list" allowBlank="1" showInputMessage="1" showErrorMessage="1" sqref="B26">
      <formula1>HVAC</formula1>
    </dataValidation>
    <dataValidation type="list" allowBlank="1" showInputMessage="1" showErrorMessage="1" sqref="B27:B28">
      <formula1>Insulation</formula1>
    </dataValidation>
    <dataValidation type="list" allowBlank="1" showInputMessage="1" showErrorMessage="1" sqref="B29">
      <formula1>Other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>
          <x14:formula1>
            <xm:f>Sheet2!$B$6:$B$8</xm:f>
          </x14:formula1>
          <xm:sqref>B19:B21</xm:sqref>
        </x14:dataValidation>
        <x14:dataValidation type="list" allowBlank="1" showInputMessage="1" showErrorMessage="1">
          <x14:formula1>
            <xm:f>Sheet2!$G$10:$G$11</xm:f>
          </x14:formula1>
          <xm:sqref>B11:D12</xm:sqref>
        </x14:dataValidation>
        <x14:dataValidation type="list" allowBlank="1">
          <x14:formula1>
            <xm:f>Sheet2!$B$3:$B$5</xm:f>
          </x14:formula1>
          <xm:sqref>B16:B18</xm:sqref>
        </x14:dataValidation>
        <x14:dataValidation type="list" allowBlank="1" showInputMessage="1" showErrorMessage="1">
          <x14:formula1>
            <xm:f>Sheet2!$B$32:$B$36</xm:f>
          </x14:formula1>
          <xm:sqref>G1</xm:sqref>
        </x14:dataValidation>
        <x14:dataValidation type="list" allowBlank="1" showInputMessage="1" showErrorMessage="1">
          <x14:formula1>
            <xm:f>Sheet2!$A$32:$A$34</xm:f>
          </x14:formula1>
          <xm:sqref>G2</xm:sqref>
        </x14:dataValidation>
        <x14:dataValidation type="list" allowBlank="1" showInputMessage="1" showErrorMessage="1">
          <x14:formula1>
            <xm:f>Sheet2!$B$32:$E$32</xm:f>
          </x14:formula1>
          <xm:sqref>G3</xm:sqref>
        </x14:dataValidation>
        <x14:dataValidation type="list" allowBlank="1" showInputMessage="1" showErrorMessage="1">
          <x14:formula1>
            <xm:f>Sheet2!$A$32:$A$35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sqref="A1:C1"/>
    </sheetView>
  </sheetViews>
  <sheetFormatPr defaultRowHeight="12.75" x14ac:dyDescent="0.2"/>
  <cols>
    <col min="1" max="3" width="35.28515625" customWidth="1"/>
  </cols>
  <sheetData>
    <row r="1" spans="1:3" ht="41.45" customHeight="1" x14ac:dyDescent="0.2">
      <c r="A1" s="154" t="s">
        <v>86</v>
      </c>
      <c r="B1" s="155"/>
      <c r="C1" s="156"/>
    </row>
    <row r="2" spans="1:3" ht="26.25" thickBot="1" x14ac:dyDescent="0.25">
      <c r="A2" s="28" t="s">
        <v>53</v>
      </c>
      <c r="B2" s="29" t="s">
        <v>54</v>
      </c>
      <c r="C2" s="30" t="s">
        <v>55</v>
      </c>
    </row>
    <row r="3" spans="1:3" x14ac:dyDescent="0.2">
      <c r="A3" s="20" t="s">
        <v>47</v>
      </c>
      <c r="B3" s="23"/>
      <c r="C3" s="24"/>
    </row>
    <row r="4" spans="1:3" ht="38.25" x14ac:dyDescent="0.2">
      <c r="A4" s="14" t="s">
        <v>52</v>
      </c>
      <c r="B4" s="13" t="s">
        <v>56</v>
      </c>
      <c r="C4" s="15">
        <v>350</v>
      </c>
    </row>
    <row r="5" spans="1:3" ht="38.25" x14ac:dyDescent="0.2">
      <c r="A5" s="14" t="s">
        <v>23</v>
      </c>
      <c r="B5" s="13" t="s">
        <v>87</v>
      </c>
      <c r="C5" s="15">
        <v>100</v>
      </c>
    </row>
    <row r="6" spans="1:3" ht="39" thickBot="1" x14ac:dyDescent="0.25">
      <c r="A6" s="17" t="s">
        <v>26</v>
      </c>
      <c r="B6" s="18" t="s">
        <v>57</v>
      </c>
      <c r="C6" s="19">
        <v>100</v>
      </c>
    </row>
    <row r="7" spans="1:3" x14ac:dyDescent="0.2">
      <c r="A7" s="20" t="s">
        <v>35</v>
      </c>
      <c r="B7" s="26"/>
      <c r="C7" s="27"/>
    </row>
    <row r="8" spans="1:3" x14ac:dyDescent="0.2">
      <c r="A8" s="14" t="s">
        <v>58</v>
      </c>
      <c r="B8" s="13" t="s">
        <v>59</v>
      </c>
      <c r="C8" s="15">
        <v>400</v>
      </c>
    </row>
    <row r="9" spans="1:3" x14ac:dyDescent="0.2">
      <c r="A9" s="14" t="s">
        <v>31</v>
      </c>
      <c r="B9" s="13" t="s">
        <v>60</v>
      </c>
      <c r="C9" s="15">
        <v>300</v>
      </c>
    </row>
    <row r="10" spans="1:3" ht="13.5" thickBot="1" x14ac:dyDescent="0.25">
      <c r="A10" s="17" t="s">
        <v>33</v>
      </c>
      <c r="B10" s="18" t="s">
        <v>61</v>
      </c>
      <c r="C10" s="19">
        <v>400</v>
      </c>
    </row>
    <row r="11" spans="1:3" x14ac:dyDescent="0.2">
      <c r="A11" s="20" t="s">
        <v>62</v>
      </c>
      <c r="B11" s="23"/>
      <c r="C11" s="24"/>
    </row>
    <row r="12" spans="1:3" x14ac:dyDescent="0.2">
      <c r="A12" s="14" t="s">
        <v>63</v>
      </c>
      <c r="B12" s="13" t="s">
        <v>64</v>
      </c>
      <c r="C12" s="15">
        <v>1100</v>
      </c>
    </row>
    <row r="13" spans="1:3" x14ac:dyDescent="0.2">
      <c r="A13" s="14" t="s">
        <v>65</v>
      </c>
      <c r="B13" s="13" t="s">
        <v>66</v>
      </c>
      <c r="C13" s="15">
        <v>500</v>
      </c>
    </row>
    <row r="14" spans="1:3" ht="13.5" thickBot="1" x14ac:dyDescent="0.25">
      <c r="A14" s="17" t="s">
        <v>67</v>
      </c>
      <c r="B14" s="18" t="s">
        <v>68</v>
      </c>
      <c r="C14" s="19">
        <v>800</v>
      </c>
    </row>
    <row r="15" spans="1:3" x14ac:dyDescent="0.2">
      <c r="A15" s="20" t="s">
        <v>15</v>
      </c>
      <c r="B15" s="23"/>
      <c r="C15" s="24"/>
    </row>
    <row r="16" spans="1:3" ht="13.5" thickBot="1" x14ac:dyDescent="0.25">
      <c r="A16" s="17" t="s">
        <v>21</v>
      </c>
      <c r="B16" s="110" t="s">
        <v>69</v>
      </c>
      <c r="C16" s="25" t="s">
        <v>70</v>
      </c>
    </row>
    <row r="17" spans="1:3" x14ac:dyDescent="0.2">
      <c r="A17" s="20" t="s">
        <v>16</v>
      </c>
      <c r="B17" s="23"/>
      <c r="C17" s="24"/>
    </row>
    <row r="18" spans="1:3" x14ac:dyDescent="0.2">
      <c r="A18" s="14" t="s">
        <v>71</v>
      </c>
      <c r="B18" s="13" t="s">
        <v>72</v>
      </c>
      <c r="C18" s="15">
        <v>950</v>
      </c>
    </row>
    <row r="19" spans="1:3" x14ac:dyDescent="0.2">
      <c r="A19" s="14" t="s">
        <v>73</v>
      </c>
      <c r="B19" s="13" t="s">
        <v>74</v>
      </c>
      <c r="C19" s="15">
        <v>1200</v>
      </c>
    </row>
    <row r="20" spans="1:3" x14ac:dyDescent="0.2">
      <c r="A20" s="14" t="s">
        <v>28</v>
      </c>
      <c r="B20" s="13" t="s">
        <v>75</v>
      </c>
      <c r="C20" s="15">
        <v>2400</v>
      </c>
    </row>
    <row r="21" spans="1:3" x14ac:dyDescent="0.2">
      <c r="A21" s="14" t="s">
        <v>30</v>
      </c>
      <c r="B21" s="13" t="s">
        <v>76</v>
      </c>
      <c r="C21" s="15">
        <v>800</v>
      </c>
    </row>
    <row r="22" spans="1:3" ht="13.5" thickBot="1" x14ac:dyDescent="0.25">
      <c r="A22" s="17" t="s">
        <v>77</v>
      </c>
      <c r="B22" s="18" t="s">
        <v>78</v>
      </c>
      <c r="C22" s="19">
        <v>2500</v>
      </c>
    </row>
    <row r="23" spans="1:3" x14ac:dyDescent="0.2">
      <c r="A23" s="20" t="s">
        <v>17</v>
      </c>
      <c r="B23" s="23"/>
      <c r="C23" s="24"/>
    </row>
    <row r="24" spans="1:3" x14ac:dyDescent="0.2">
      <c r="A24" s="14" t="s">
        <v>79</v>
      </c>
      <c r="B24" s="13" t="s">
        <v>80</v>
      </c>
      <c r="C24" s="16" t="s">
        <v>81</v>
      </c>
    </row>
    <row r="25" spans="1:3" ht="13.5" thickBot="1" x14ac:dyDescent="0.25">
      <c r="A25" s="17" t="s">
        <v>82</v>
      </c>
      <c r="B25" s="18" t="s">
        <v>83</v>
      </c>
      <c r="C25" s="19">
        <v>200</v>
      </c>
    </row>
    <row r="26" spans="1:3" x14ac:dyDescent="0.2">
      <c r="A26" s="20" t="s">
        <v>18</v>
      </c>
      <c r="B26" s="21"/>
      <c r="C26" s="22"/>
    </row>
    <row r="27" spans="1:3" ht="26.25" thickBot="1" x14ac:dyDescent="0.25">
      <c r="A27" s="17" t="s">
        <v>84</v>
      </c>
      <c r="B27" s="18" t="s">
        <v>85</v>
      </c>
      <c r="C27" s="19">
        <v>150</v>
      </c>
    </row>
  </sheetData>
  <sheetProtection password="C156" sheet="1" objects="1" scenarios="1"/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6"/>
  <sheetViews>
    <sheetView topLeftCell="A4" workbookViewId="0">
      <selection activeCell="A11" sqref="A11"/>
    </sheetView>
  </sheetViews>
  <sheetFormatPr defaultColWidth="14.42578125" defaultRowHeight="15.75" customHeight="1" x14ac:dyDescent="0.2"/>
  <cols>
    <col min="1" max="1" width="24.28515625" customWidth="1"/>
  </cols>
  <sheetData>
    <row r="1" spans="1:17" ht="12.75" x14ac:dyDescent="0.2">
      <c r="A1" s="3" t="s">
        <v>11</v>
      </c>
    </row>
    <row r="2" spans="1:17" ht="15.75" customHeight="1" x14ac:dyDescent="0.25">
      <c r="A2" s="4" t="s">
        <v>12</v>
      </c>
      <c r="B2" s="6" t="s">
        <v>35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I2" s="3"/>
      <c r="J2" s="4"/>
      <c r="K2" s="4"/>
      <c r="L2" s="4"/>
      <c r="M2" s="4"/>
      <c r="N2" s="4"/>
    </row>
    <row r="3" spans="1:17" ht="15.75" customHeight="1" x14ac:dyDescent="0.25">
      <c r="A3" s="4" t="s">
        <v>13</v>
      </c>
      <c r="B3" s="3" t="s">
        <v>52</v>
      </c>
      <c r="C3" s="3" t="s">
        <v>20</v>
      </c>
      <c r="D3" s="3" t="s">
        <v>21</v>
      </c>
      <c r="E3" s="3" t="s">
        <v>22</v>
      </c>
      <c r="F3" s="3" t="s">
        <v>49</v>
      </c>
      <c r="G3" s="9" t="s">
        <v>88</v>
      </c>
      <c r="I3" s="5"/>
      <c r="J3" s="5"/>
      <c r="K3" s="5"/>
      <c r="L3" s="5"/>
      <c r="M3" s="5"/>
      <c r="N3" s="5"/>
      <c r="O3" s="5"/>
      <c r="P3" s="5"/>
      <c r="Q3" s="5"/>
    </row>
    <row r="4" spans="1:17" ht="15.75" customHeight="1" x14ac:dyDescent="0.25">
      <c r="A4" s="4" t="s">
        <v>14</v>
      </c>
      <c r="B4" s="3" t="s">
        <v>23</v>
      </c>
      <c r="C4" s="3" t="s">
        <v>24</v>
      </c>
      <c r="E4" s="3" t="s">
        <v>25</v>
      </c>
      <c r="F4" s="3" t="s">
        <v>50</v>
      </c>
    </row>
    <row r="5" spans="1:17" ht="15.75" customHeight="1" x14ac:dyDescent="0.25">
      <c r="A5" s="4" t="s">
        <v>15</v>
      </c>
      <c r="B5" s="3" t="s">
        <v>26</v>
      </c>
      <c r="C5" s="3" t="s">
        <v>27</v>
      </c>
      <c r="E5" s="3" t="s">
        <v>28</v>
      </c>
    </row>
    <row r="6" spans="1:17" ht="15.75" customHeight="1" x14ac:dyDescent="0.25">
      <c r="A6" s="4" t="s">
        <v>16</v>
      </c>
      <c r="B6" s="3" t="s">
        <v>29</v>
      </c>
      <c r="E6" s="3" t="s">
        <v>30</v>
      </c>
    </row>
    <row r="7" spans="1:17" ht="15.75" customHeight="1" x14ac:dyDescent="0.25">
      <c r="A7" s="4" t="s">
        <v>17</v>
      </c>
      <c r="B7" s="3" t="s">
        <v>31</v>
      </c>
      <c r="E7" s="3" t="s">
        <v>32</v>
      </c>
    </row>
    <row r="8" spans="1:17" ht="15.75" customHeight="1" x14ac:dyDescent="0.25">
      <c r="A8" s="4" t="s">
        <v>18</v>
      </c>
      <c r="B8" s="3" t="s">
        <v>33</v>
      </c>
    </row>
    <row r="9" spans="1:17" ht="12.75" x14ac:dyDescent="0.2">
      <c r="B9" s="3"/>
      <c r="C9" s="3"/>
      <c r="D9" s="3"/>
    </row>
    <row r="10" spans="1:17" ht="12.75" x14ac:dyDescent="0.2">
      <c r="B10" s="3" t="s">
        <v>34</v>
      </c>
      <c r="C10" s="3" t="s">
        <v>44</v>
      </c>
      <c r="D10" s="9" t="s">
        <v>41</v>
      </c>
      <c r="E10" s="3" t="s">
        <v>43</v>
      </c>
      <c r="F10" s="3" t="s">
        <v>42</v>
      </c>
      <c r="G10" s="9" t="s">
        <v>39</v>
      </c>
    </row>
    <row r="11" spans="1:17" ht="12.75" x14ac:dyDescent="0.2">
      <c r="A11" s="3" t="s">
        <v>19</v>
      </c>
      <c r="B11" s="3">
        <v>350</v>
      </c>
      <c r="C11" s="11">
        <v>340</v>
      </c>
      <c r="D11" s="11">
        <v>55</v>
      </c>
      <c r="E11" s="12">
        <v>0</v>
      </c>
      <c r="F11" s="12">
        <v>9.6999999999999993</v>
      </c>
      <c r="G11" s="8" t="s">
        <v>40</v>
      </c>
    </row>
    <row r="12" spans="1:17" ht="12.75" x14ac:dyDescent="0.2">
      <c r="A12" s="3" t="s">
        <v>23</v>
      </c>
      <c r="B12" s="3">
        <v>100</v>
      </c>
      <c r="C12">
        <v>14.7</v>
      </c>
      <c r="D12">
        <v>14.7</v>
      </c>
      <c r="E12">
        <v>0</v>
      </c>
      <c r="F12">
        <v>0</v>
      </c>
    </row>
    <row r="13" spans="1:17" ht="12.75" x14ac:dyDescent="0.2">
      <c r="A13" s="3" t="s">
        <v>26</v>
      </c>
      <c r="B13" s="3">
        <v>100</v>
      </c>
      <c r="C13">
        <v>39</v>
      </c>
      <c r="D13">
        <v>39</v>
      </c>
      <c r="E13">
        <v>0</v>
      </c>
      <c r="F13">
        <v>0</v>
      </c>
    </row>
    <row r="14" spans="1:17" ht="12.75" x14ac:dyDescent="0.2">
      <c r="A14" s="3" t="s">
        <v>29</v>
      </c>
      <c r="B14" s="3">
        <v>400</v>
      </c>
      <c r="C14">
        <v>159</v>
      </c>
      <c r="D14">
        <v>159</v>
      </c>
      <c r="E14" s="3">
        <v>0</v>
      </c>
      <c r="F14" s="3">
        <v>0</v>
      </c>
    </row>
    <row r="15" spans="1:17" ht="12.75" x14ac:dyDescent="0.2">
      <c r="A15" s="3" t="s">
        <v>31</v>
      </c>
      <c r="B15" s="3">
        <v>300</v>
      </c>
      <c r="C15">
        <v>37</v>
      </c>
      <c r="D15">
        <v>16</v>
      </c>
      <c r="E15" s="3">
        <v>0</v>
      </c>
      <c r="F15" s="3">
        <v>0.9</v>
      </c>
    </row>
    <row r="16" spans="1:17" ht="12.75" x14ac:dyDescent="0.2">
      <c r="A16" s="3" t="s">
        <v>33</v>
      </c>
      <c r="B16" s="3">
        <v>400</v>
      </c>
      <c r="C16">
        <v>88</v>
      </c>
      <c r="D16">
        <v>88</v>
      </c>
      <c r="E16" s="3">
        <v>0</v>
      </c>
      <c r="F16" s="3">
        <v>0</v>
      </c>
    </row>
    <row r="17" spans="1:6" ht="12.75" x14ac:dyDescent="0.2">
      <c r="A17" s="3" t="s">
        <v>20</v>
      </c>
      <c r="B17" s="3">
        <v>1100</v>
      </c>
      <c r="C17">
        <v>1609</v>
      </c>
      <c r="D17">
        <v>1876</v>
      </c>
      <c r="E17" s="3">
        <v>0</v>
      </c>
      <c r="F17" s="3">
        <v>-26</v>
      </c>
    </row>
    <row r="18" spans="1:6" ht="12.75" x14ac:dyDescent="0.2">
      <c r="A18" s="3" t="s">
        <v>24</v>
      </c>
      <c r="B18" s="3">
        <v>500</v>
      </c>
      <c r="C18">
        <v>0</v>
      </c>
      <c r="D18">
        <v>0</v>
      </c>
      <c r="E18">
        <v>14</v>
      </c>
      <c r="F18">
        <v>14</v>
      </c>
    </row>
    <row r="19" spans="1:6" ht="12.75" x14ac:dyDescent="0.2">
      <c r="A19" s="3" t="s">
        <v>27</v>
      </c>
      <c r="B19" s="3">
        <v>800</v>
      </c>
      <c r="C19">
        <v>0</v>
      </c>
      <c r="D19">
        <v>0</v>
      </c>
      <c r="E19">
        <v>40</v>
      </c>
      <c r="F19">
        <v>40</v>
      </c>
    </row>
    <row r="20" spans="1:6" ht="12.75" x14ac:dyDescent="0.2">
      <c r="A20" s="3" t="s">
        <v>21</v>
      </c>
      <c r="B20" s="3">
        <v>350</v>
      </c>
      <c r="C20">
        <v>45</v>
      </c>
      <c r="D20">
        <v>4.5999999999999996</v>
      </c>
      <c r="E20" s="3">
        <v>0</v>
      </c>
      <c r="F20" s="3">
        <v>0.53</v>
      </c>
    </row>
    <row r="21" spans="1:6" ht="12.75" x14ac:dyDescent="0.2">
      <c r="A21" s="3" t="s">
        <v>22</v>
      </c>
      <c r="B21" s="3">
        <v>950</v>
      </c>
      <c r="C21">
        <v>155</v>
      </c>
      <c r="D21">
        <v>155</v>
      </c>
      <c r="E21" s="3">
        <v>0</v>
      </c>
      <c r="F21" s="3">
        <v>0</v>
      </c>
    </row>
    <row r="22" spans="1:6" ht="12.75" x14ac:dyDescent="0.2">
      <c r="A22" s="3" t="s">
        <v>25</v>
      </c>
      <c r="B22" s="3">
        <v>1200</v>
      </c>
      <c r="C22">
        <v>0</v>
      </c>
      <c r="D22">
        <v>0</v>
      </c>
      <c r="E22">
        <v>60</v>
      </c>
      <c r="F22">
        <v>60</v>
      </c>
    </row>
    <row r="23" spans="1:6" ht="12.75" x14ac:dyDescent="0.2">
      <c r="A23" s="3" t="s">
        <v>28</v>
      </c>
      <c r="B23" s="3">
        <v>2400</v>
      </c>
      <c r="C23">
        <v>565</v>
      </c>
      <c r="D23">
        <v>565</v>
      </c>
      <c r="E23">
        <v>0</v>
      </c>
      <c r="F23">
        <v>0</v>
      </c>
    </row>
    <row r="24" spans="1:6" ht="12.75" x14ac:dyDescent="0.2">
      <c r="A24" s="3" t="s">
        <v>30</v>
      </c>
      <c r="B24" s="3">
        <v>800</v>
      </c>
      <c r="C24">
        <v>355</v>
      </c>
      <c r="D24">
        <v>355</v>
      </c>
      <c r="E24">
        <v>0</v>
      </c>
      <c r="F24">
        <v>0</v>
      </c>
    </row>
    <row r="25" spans="1:6" ht="12.75" x14ac:dyDescent="0.2">
      <c r="A25" s="3" t="s">
        <v>32</v>
      </c>
      <c r="B25" s="3">
        <v>2500</v>
      </c>
      <c r="C25">
        <v>2013</v>
      </c>
      <c r="D25">
        <v>828</v>
      </c>
      <c r="E25">
        <v>0</v>
      </c>
      <c r="F25">
        <v>64</v>
      </c>
    </row>
    <row r="26" spans="1:6" ht="12.75" x14ac:dyDescent="0.2">
      <c r="A26" s="3" t="s">
        <v>49</v>
      </c>
      <c r="B26" s="3">
        <v>1.35</v>
      </c>
      <c r="C26">
        <v>0.17</v>
      </c>
      <c r="D26">
        <v>0.17</v>
      </c>
      <c r="E26">
        <v>0</v>
      </c>
      <c r="F26">
        <v>7.0000000000000007E-2</v>
      </c>
    </row>
    <row r="27" spans="1:6" ht="12.75" x14ac:dyDescent="0.2">
      <c r="A27" s="3" t="s">
        <v>50</v>
      </c>
      <c r="B27" s="3">
        <v>200</v>
      </c>
      <c r="C27">
        <v>31.3</v>
      </c>
      <c r="D27">
        <v>18.399999999999999</v>
      </c>
      <c r="E27">
        <v>0</v>
      </c>
      <c r="F27">
        <v>1.3</v>
      </c>
    </row>
    <row r="28" spans="1:6" ht="12.75" x14ac:dyDescent="0.2">
      <c r="A28" s="3" t="s">
        <v>51</v>
      </c>
      <c r="B28" s="3">
        <v>150</v>
      </c>
      <c r="C28" s="11">
        <v>3.67</v>
      </c>
      <c r="D28" s="11">
        <v>1.8</v>
      </c>
      <c r="E28" s="11">
        <v>0</v>
      </c>
      <c r="F28" s="11">
        <v>1.3</v>
      </c>
    </row>
    <row r="32" spans="1:6" ht="15.75" customHeight="1" x14ac:dyDescent="0.2">
      <c r="A32" s="35" t="s">
        <v>100</v>
      </c>
      <c r="B32" s="35" t="s">
        <v>103</v>
      </c>
      <c r="C32" s="35" t="s">
        <v>108</v>
      </c>
      <c r="D32" s="35" t="s">
        <v>18</v>
      </c>
      <c r="E32" s="35" t="s">
        <v>109</v>
      </c>
    </row>
    <row r="33" spans="1:2" ht="15.75" customHeight="1" x14ac:dyDescent="0.2">
      <c r="A33" s="35" t="s">
        <v>101</v>
      </c>
      <c r="B33" s="35" t="s">
        <v>104</v>
      </c>
    </row>
    <row r="34" spans="1:2" ht="15.75" customHeight="1" x14ac:dyDescent="0.2">
      <c r="A34" s="35" t="s">
        <v>102</v>
      </c>
      <c r="B34" s="35" t="s">
        <v>105</v>
      </c>
    </row>
    <row r="35" spans="1:2" ht="15.75" customHeight="1" x14ac:dyDescent="0.2">
      <c r="A35" s="35" t="s">
        <v>109</v>
      </c>
      <c r="B35" s="35" t="s">
        <v>106</v>
      </c>
    </row>
    <row r="36" spans="1:2" ht="15.75" customHeight="1" x14ac:dyDescent="0.2">
      <c r="B36" s="35" t="s">
        <v>107</v>
      </c>
    </row>
  </sheetData>
  <sheetProtection password="C156" sheet="1" objects="1" scenarios="1"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2809D534E2E4791F34A639EDE4B8D" ma:contentTypeVersion="4" ma:contentTypeDescription="Create a new document." ma:contentTypeScope="" ma:versionID="f952c9c9f8901f2d17956aa47c4ffba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FEF2196-54DE-41B1-AA42-0259BB8E5CDF}"/>
</file>

<file path=customXml/itemProps2.xml><?xml version="1.0" encoding="utf-8"?>
<ds:datastoreItem xmlns:ds="http://schemas.openxmlformats.org/officeDocument/2006/customXml" ds:itemID="{A4705D57-41EC-46CB-9277-D842C558E3D0}"/>
</file>

<file path=customXml/itemProps3.xml><?xml version="1.0" encoding="utf-8"?>
<ds:datastoreItem xmlns:ds="http://schemas.openxmlformats.org/officeDocument/2006/customXml" ds:itemID="{2B85B919-6C50-456C-9CCE-9B8080B1F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Funding Calculator</vt:lpstr>
      <vt:lpstr>Measure List</vt:lpstr>
      <vt:lpstr>Sheet2</vt:lpstr>
      <vt:lpstr>Appliances</vt:lpstr>
      <vt:lpstr>DHW</vt:lpstr>
      <vt:lpstr>Fenestration</vt:lpstr>
      <vt:lpstr>HVAC</vt:lpstr>
      <vt:lpstr>Insulation</vt:lpstr>
      <vt:lpstr>Other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Kapoor, Gaurav</dc:creator>
  <cp:lastModifiedBy>Kapoor, Gaurav</cp:lastModifiedBy>
  <cp:lastPrinted>2022-03-11T14:12:31Z</cp:lastPrinted>
  <dcterms:created xsi:type="dcterms:W3CDTF">2021-06-07T17:28:06Z</dcterms:created>
  <dcterms:modified xsi:type="dcterms:W3CDTF">2022-04-26T12:33:45Z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0x01010012D2809D534E2E4791F34A639EDE4B8D</vt:lpwstr>
  </property>
</Properties>
</file>